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renault.sharepoint.com/sites/EurodriveExtranet/Shared Documents/General/Fiches Techniques &amp; Photos/"/>
    </mc:Choice>
  </mc:AlternateContent>
  <xr:revisionPtr revIDLastSave="1218" documentId="14_{8C76792C-FD59-4207-8242-3AEB3C005264}" xr6:coauthVersionLast="47" xr6:coauthVersionMax="47" xr10:uidLastSave="{CD1EEF73-5ACB-43ED-B26E-1ABE96C631A0}"/>
  <bookViews>
    <workbookView xWindow="22932" yWindow="-108" windowWidth="30936" windowHeight="16776" xr2:uid="{7EB2A0EE-B0A1-49FC-8692-2096A5CA386E}"/>
  </bookViews>
  <sheets>
    <sheet name="2025 FR" sheetId="5" r:id="rId1"/>
    <sheet name="Gamme 2021" sheetId="2" state="hidden" r:id="rId2"/>
    <sheet name="2025 EN" sheetId="6" r:id="rId3"/>
    <sheet name="Valises" sheetId="4" r:id="rId4"/>
    <sheet name="Accessoires 25" sheetId="7" r:id="rId5"/>
  </sheets>
  <definedNames>
    <definedName name="_xlnm._FilterDatabase" localSheetId="0" hidden="1">'2025 FR'!$A$1:$AQ$27</definedName>
    <definedName name="CATEGORIES" localSheetId="2">'2025 EN'!$A$31:$A$38</definedName>
    <definedName name="CATEGORIES">'2025 FR'!$A$31:$A$38</definedName>
    <definedName name="Energies" localSheetId="2">'2025 EN'!$B$31:$B$36</definedName>
    <definedName name="Energies">'2025 FR'!$B$31:$B$36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6" l="1"/>
  <c r="I22" i="6" l="1"/>
  <c r="I21" i="6"/>
  <c r="I20" i="6"/>
  <c r="I21" i="5"/>
  <c r="R18" i="5"/>
  <c r="S18" i="5"/>
  <c r="T18" i="5"/>
  <c r="R19" i="5"/>
  <c r="S19" i="5"/>
  <c r="T19" i="5"/>
  <c r="R15" i="5"/>
  <c r="S15" i="5"/>
  <c r="T15" i="5"/>
  <c r="R16" i="5"/>
  <c r="S16" i="5"/>
  <c r="T16" i="5"/>
  <c r="R15" i="6"/>
  <c r="S15" i="6"/>
  <c r="T15" i="6"/>
  <c r="R16" i="6"/>
  <c r="S16" i="6"/>
  <c r="T16" i="6"/>
  <c r="R18" i="6"/>
  <c r="S18" i="6"/>
  <c r="T18" i="6"/>
  <c r="N18" i="6"/>
  <c r="N18" i="5"/>
  <c r="I19" i="6"/>
  <c r="I18" i="6"/>
  <c r="I17" i="6"/>
  <c r="I18" i="5"/>
  <c r="R9" i="6"/>
  <c r="S9" i="6"/>
  <c r="T9" i="6"/>
  <c r="R10" i="6"/>
  <c r="S10" i="6"/>
  <c r="T10" i="6"/>
  <c r="R11" i="6"/>
  <c r="S11" i="6"/>
  <c r="T11" i="6"/>
  <c r="R12" i="6"/>
  <c r="S12" i="6"/>
  <c r="T12" i="6"/>
  <c r="R13" i="6"/>
  <c r="S13" i="6"/>
  <c r="T13" i="6"/>
  <c r="R14" i="6"/>
  <c r="S14" i="6"/>
  <c r="T14" i="6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I11" i="6"/>
  <c r="I10" i="6"/>
  <c r="I11" i="5"/>
  <c r="I10" i="5"/>
  <c r="I14" i="6"/>
  <c r="I14" i="5"/>
  <c r="N10" i="5"/>
  <c r="N11" i="5"/>
  <c r="N12" i="5"/>
  <c r="N13" i="5"/>
  <c r="N14" i="5"/>
  <c r="N9" i="5"/>
  <c r="N10" i="6"/>
  <c r="N11" i="6"/>
  <c r="N12" i="6"/>
  <c r="N13" i="6"/>
  <c r="N14" i="6"/>
  <c r="N9" i="6"/>
  <c r="I9" i="6"/>
  <c r="I9" i="5"/>
  <c r="I7" i="6"/>
  <c r="I7" i="5"/>
  <c r="I6" i="6"/>
  <c r="I6" i="5"/>
  <c r="I13" i="6" l="1"/>
  <c r="I13" i="5"/>
  <c r="I5" i="5"/>
  <c r="I5" i="6"/>
  <c r="T5" i="6"/>
  <c r="S5" i="6"/>
  <c r="R5" i="6"/>
  <c r="N5" i="6"/>
  <c r="T5" i="5"/>
  <c r="S5" i="5"/>
  <c r="R5" i="5"/>
  <c r="N5" i="5"/>
  <c r="I12" i="6" l="1"/>
  <c r="I12" i="5"/>
  <c r="R26" i="6"/>
  <c r="S26" i="6"/>
  <c r="T26" i="6"/>
  <c r="N26" i="6"/>
  <c r="I26" i="6"/>
  <c r="I26" i="5"/>
  <c r="N26" i="5"/>
  <c r="R26" i="5"/>
  <c r="S26" i="5"/>
  <c r="T26" i="5"/>
  <c r="R27" i="6" l="1"/>
  <c r="S27" i="6"/>
  <c r="T27" i="6"/>
  <c r="R23" i="6"/>
  <c r="S23" i="6"/>
  <c r="T23" i="6"/>
  <c r="R19" i="6"/>
  <c r="S19" i="6"/>
  <c r="T19" i="6"/>
  <c r="R17" i="6"/>
  <c r="S17" i="6"/>
  <c r="T17" i="6"/>
  <c r="R8" i="6"/>
  <c r="S8" i="6"/>
  <c r="T8" i="6"/>
  <c r="R27" i="5"/>
  <c r="S27" i="5"/>
  <c r="T27" i="5"/>
  <c r="R23" i="5"/>
  <c r="S23" i="5"/>
  <c r="T23" i="5"/>
  <c r="R8" i="5"/>
  <c r="S8" i="5"/>
  <c r="T8" i="5"/>
  <c r="N17" i="6"/>
  <c r="N19" i="6"/>
  <c r="N20" i="6"/>
  <c r="N21" i="6"/>
  <c r="N22" i="6"/>
  <c r="N23" i="6"/>
  <c r="N24" i="6"/>
  <c r="N25" i="6"/>
  <c r="I24" i="6"/>
  <c r="I25" i="6"/>
  <c r="I27" i="6"/>
  <c r="I8" i="6"/>
  <c r="I27" i="5"/>
  <c r="I23" i="5"/>
  <c r="N23" i="5"/>
  <c r="N19" i="5"/>
  <c r="I19" i="5"/>
  <c r="I8" i="5"/>
  <c r="I25" i="5" l="1"/>
  <c r="I24" i="5"/>
  <c r="I20" i="5"/>
  <c r="I22" i="5"/>
  <c r="I17" i="5"/>
  <c r="T25" i="6"/>
  <c r="S25" i="6"/>
  <c r="R25" i="6"/>
  <c r="T24" i="6"/>
  <c r="S24" i="6"/>
  <c r="R24" i="6"/>
  <c r="T22" i="6"/>
  <c r="S22" i="6"/>
  <c r="R22" i="6"/>
  <c r="T21" i="6"/>
  <c r="S21" i="6"/>
  <c r="R21" i="6"/>
  <c r="T20" i="6"/>
  <c r="S20" i="6"/>
  <c r="R20" i="6"/>
  <c r="T7" i="6"/>
  <c r="S7" i="6"/>
  <c r="R7" i="6"/>
  <c r="T6" i="6"/>
  <c r="S6" i="6"/>
  <c r="R6" i="6"/>
  <c r="N6" i="6"/>
  <c r="T25" i="5"/>
  <c r="T20" i="5"/>
  <c r="T21" i="5"/>
  <c r="T22" i="5"/>
  <c r="T24" i="5"/>
  <c r="T17" i="5"/>
  <c r="R6" i="5"/>
  <c r="S6" i="5"/>
  <c r="T6" i="5"/>
  <c r="R7" i="5"/>
  <c r="S7" i="5"/>
  <c r="T7" i="5"/>
  <c r="R17" i="5"/>
  <c r="S17" i="5"/>
  <c r="R20" i="5"/>
  <c r="S20" i="5"/>
  <c r="R21" i="5"/>
  <c r="S21" i="5"/>
  <c r="R22" i="5"/>
  <c r="S22" i="5"/>
  <c r="R24" i="5"/>
  <c r="S24" i="5"/>
  <c r="R25" i="5"/>
  <c r="S25" i="5"/>
  <c r="N17" i="5"/>
  <c r="N20" i="5"/>
  <c r="N21" i="5"/>
  <c r="N22" i="5"/>
  <c r="N24" i="5"/>
  <c r="N25" i="5"/>
  <c r="N6" i="5"/>
  <c r="C10" i="4"/>
  <c r="C3" i="4"/>
  <c r="D3" i="4" s="1"/>
  <c r="G3" i="4" s="1"/>
  <c r="C5" i="4"/>
  <c r="D5" i="4" s="1"/>
  <c r="G5" i="4" s="1"/>
  <c r="C4" i="4"/>
  <c r="D4" i="4" s="1"/>
  <c r="G4" i="4" s="1"/>
  <c r="G6" i="4" l="1"/>
</calcChain>
</file>

<file path=xl/sharedStrings.xml><?xml version="1.0" encoding="utf-8"?>
<sst xmlns="http://schemas.openxmlformats.org/spreadsheetml/2006/main" count="1971" uniqueCount="542">
  <si>
    <t>GAMME 2025</t>
  </si>
  <si>
    <t>Autonomie "théorique"</t>
  </si>
  <si>
    <t>valises "cabine" 55x35x25 cm = 50l</t>
  </si>
  <si>
    <t>EQUIPEMENTS PREMIUM</t>
  </si>
  <si>
    <t>Homologation mixte WLTP</t>
  </si>
  <si>
    <t>majorés à 70 litres pour "calculs"</t>
  </si>
  <si>
    <t>Sans RdSec versions GPL</t>
  </si>
  <si>
    <t>ETOILES</t>
  </si>
  <si>
    <t>CONFORT</t>
  </si>
  <si>
    <t>CONDUITE/SECURITE</t>
  </si>
  <si>
    <t>TECHNO</t>
  </si>
  <si>
    <t>* protocole WLTP</t>
  </si>
  <si>
    <t>* valeurs à titre indicatif</t>
  </si>
  <si>
    <t>avec rétroviseurs et barres de toit</t>
  </si>
  <si>
    <t>+ Espace/Jogger/Duster hybrides</t>
  </si>
  <si>
    <t>Niveau finition</t>
  </si>
  <si>
    <t>SCR (Semi-Clair)</t>
  </si>
  <si>
    <t>CATEGORIE</t>
  </si>
  <si>
    <t>PLACES</t>
  </si>
  <si>
    <t>MOTEUR/PUISSANCE</t>
  </si>
  <si>
    <t>CONSO CYCLE MIXTE*</t>
  </si>
  <si>
    <t>RESERVOIR (l)</t>
  </si>
  <si>
    <t>AUTONOMIE* (Mixte WLTP)</t>
  </si>
  <si>
    <t>CLASSE ENERGIE (CO2)</t>
  </si>
  <si>
    <t>TRANSMISSION</t>
  </si>
  <si>
    <t>ENERGIE</t>
  </si>
  <si>
    <t>VOLUME COFFRE (litres/DM3)</t>
  </si>
  <si>
    <t>VOL. COFFRE (Nb valises)*</t>
  </si>
  <si>
    <t>DIMENSIONS EXT Max. LONG./LARG./HT</t>
  </si>
  <si>
    <t>TAILLE PNEUS</t>
  </si>
  <si>
    <t>RAYON GENOUX</t>
  </si>
  <si>
    <t>CONDUITE</t>
  </si>
  <si>
    <t>USP 1</t>
  </si>
  <si>
    <t>USP 2</t>
  </si>
  <si>
    <t>USP 3</t>
  </si>
  <si>
    <t>USP 4</t>
  </si>
  <si>
    <t>USP 5</t>
  </si>
  <si>
    <t>SANDERO Essence BVM</t>
  </si>
  <si>
    <t>Stepway Extrême</t>
  </si>
  <si>
    <t>BI1STG M6 6W S</t>
  </si>
  <si>
    <t>CITADINE</t>
  </si>
  <si>
    <t>TCE 90</t>
  </si>
  <si>
    <t>C / 125</t>
  </si>
  <si>
    <t>Manuelle</t>
  </si>
  <si>
    <t>Essence</t>
  </si>
  <si>
    <t>4,1/2,01/1,59</t>
  </si>
  <si>
    <t>205/60 R16 92H</t>
  </si>
  <si>
    <t>186 mm</t>
  </si>
  <si>
    <t>Climatisation automatique</t>
  </si>
  <si>
    <t>4 lève-vitres et rétroviseurs extérieurs électriques</t>
  </si>
  <si>
    <t>Essuie-glaces automatiques</t>
  </si>
  <si>
    <t>Carte mains libres</t>
  </si>
  <si>
    <t>Régulateur/Limiteur de vitesse avec reconnaissance des panneaux</t>
  </si>
  <si>
    <t>Aide au parking arrière</t>
  </si>
  <si>
    <t>Aide au maintien dans la voie</t>
  </si>
  <si>
    <t>Caméra de recul</t>
  </si>
  <si>
    <t>Extended Grip</t>
  </si>
  <si>
    <t>Media Nav 8''(Radio/Navigation/Réplication smartphone)</t>
  </si>
  <si>
    <t>Cartographie Europe de l'ouest</t>
  </si>
  <si>
    <t>SANDERO Essence/GPL BVM</t>
  </si>
  <si>
    <t>BI1STG MT 6WGS</t>
  </si>
  <si>
    <t>ECO G 100</t>
  </si>
  <si>
    <t>5,8-7,1</t>
  </si>
  <si>
    <t>50/40</t>
  </si>
  <si>
    <t>B / 114</t>
  </si>
  <si>
    <t>Essence/GPL</t>
  </si>
  <si>
    <t>Aide au parking avant/arrière</t>
  </si>
  <si>
    <t>Oui</t>
  </si>
  <si>
    <t>Automatique</t>
  </si>
  <si>
    <t>JOGGER Essence/GPL BVM 7 places</t>
  </si>
  <si>
    <t>Extrême+ 7 places</t>
  </si>
  <si>
    <t>RI1XTVG7MT 6WGS</t>
  </si>
  <si>
    <t>BREAK</t>
  </si>
  <si>
    <t>6,1-7,8</t>
  </si>
  <si>
    <t>B / 120</t>
  </si>
  <si>
    <t>160 (7 pl.) - 708 (5 pl.)</t>
  </si>
  <si>
    <t>2  (7 pl.) - 10 (5 pl.)</t>
  </si>
  <si>
    <t>4,55/2,01/1,64</t>
  </si>
  <si>
    <t>181 mm (rg2) - 127 mm (rg3)</t>
  </si>
  <si>
    <t>Barres de toit modulables</t>
  </si>
  <si>
    <t>Frein de parking électrique</t>
  </si>
  <si>
    <t>Détecteur d'angle mort/Aide maintien voie</t>
  </si>
  <si>
    <t>JOGGER Hybride Essence BVA 7 places</t>
  </si>
  <si>
    <t>Extrême 7 places</t>
  </si>
  <si>
    <t>RI1XTG7 N8 6W8Y</t>
  </si>
  <si>
    <t>Hybrid 140</t>
  </si>
  <si>
    <t>B / 107</t>
  </si>
  <si>
    <t>Hybride</t>
  </si>
  <si>
    <t>DUSTER III Journey 4x2 Essence BVM</t>
  </si>
  <si>
    <t>Journey</t>
  </si>
  <si>
    <t>DU3P3 2 MWM 6WB</t>
  </si>
  <si>
    <t>SUV INTERMEDIAIRE</t>
  </si>
  <si>
    <t>TCE 130</t>
  </si>
  <si>
    <t>C / 123</t>
  </si>
  <si>
    <t>4,35/2,07/1,66</t>
  </si>
  <si>
    <t>215/60 R18</t>
  </si>
  <si>
    <t>204 mm</t>
  </si>
  <si>
    <t>feux avec commutation et essuie-glaces automatiques</t>
  </si>
  <si>
    <t>Chargeur à induction</t>
  </si>
  <si>
    <t>Caméra multi-vues</t>
  </si>
  <si>
    <t>Media Nav 10''(Radio/Navigation/Réplication smartphone)</t>
  </si>
  <si>
    <t>DUSTER III Extreme 4x2 Essence/GPL BVM</t>
  </si>
  <si>
    <t>Extrême</t>
  </si>
  <si>
    <t>DU3PD 2 MTG 6WS</t>
  </si>
  <si>
    <t>6,5-7,9</t>
  </si>
  <si>
    <t>49/50</t>
  </si>
  <si>
    <t>C / 127</t>
  </si>
  <si>
    <t>215/65 R17</t>
  </si>
  <si>
    <t>DUSTER III Journey 4x2 Essence/GPL BVM</t>
  </si>
  <si>
    <t>DU3P3 2 MTG 6WS</t>
  </si>
  <si>
    <t>DUSTER III Extreme 4x2 Hybride Essence BVA</t>
  </si>
  <si>
    <t>DU3PD 2 N4H 6WY</t>
  </si>
  <si>
    <t>E-Tech 140</t>
  </si>
  <si>
    <t>DUSTER III Journey 4x2 Hybride Essence BVA</t>
  </si>
  <si>
    <t>DU3P3 2 N4H 6WY</t>
  </si>
  <si>
    <t>DUSTER III Journey 4x4 Essence BVM</t>
  </si>
  <si>
    <t>DU3P3 4 MWM 6WB</t>
  </si>
  <si>
    <t>TCE 130 4x4</t>
  </si>
  <si>
    <t>C / 137</t>
  </si>
  <si>
    <t>BIGSTER 4x2 Essence/GPL BVM</t>
  </si>
  <si>
    <t>BIGSTER 4x2 Hybride Essence BVA</t>
  </si>
  <si>
    <t>CLIO Essence BVM</t>
  </si>
  <si>
    <t>Techno</t>
  </si>
  <si>
    <t>CL5E3G M6 6W S</t>
  </si>
  <si>
    <t>4,05/1,99/1,44</t>
  </si>
  <si>
    <t>195/55 R16 87H</t>
  </si>
  <si>
    <t>165 mm</t>
  </si>
  <si>
    <t>Caméra de recul et angle mort/sortie de stationnement</t>
  </si>
  <si>
    <t>Aide maintien voie</t>
  </si>
  <si>
    <t>Easy Link 9,3'' (Radio/Navigation/Réplication smartphone)</t>
  </si>
  <si>
    <t>CLIO Essence/GPL BVM</t>
  </si>
  <si>
    <t>CL5E3G MTG6W S</t>
  </si>
  <si>
    <t>TCE 100 GPL</t>
  </si>
  <si>
    <t>5,4-7,0</t>
  </si>
  <si>
    <t>39/32</t>
  </si>
  <si>
    <t>CLIO Hybride Essence BVA</t>
  </si>
  <si>
    <t>CL5E3G N8H6W Y</t>
  </si>
  <si>
    <t>E-Tech 145</t>
  </si>
  <si>
    <t>A / 98</t>
  </si>
  <si>
    <t>CAPTUR Essence BVM</t>
  </si>
  <si>
    <t>CP1X3BM6H6 6WS</t>
  </si>
  <si>
    <t>SUV COMPACT</t>
  </si>
  <si>
    <t>C / 134</t>
  </si>
  <si>
    <t>4,24/2,01/1,58</t>
  </si>
  <si>
    <t>215/55 R18 95H</t>
  </si>
  <si>
    <t>221 mm</t>
  </si>
  <si>
    <t>Multi-sense avec conduite personnalisée</t>
  </si>
  <si>
    <t>Caméra 360°</t>
  </si>
  <si>
    <t>Open RLink 10,4'' (Radio/Navigation/Réplication smartphone)</t>
  </si>
  <si>
    <t>CAPTUR Essence/GPL BVM</t>
  </si>
  <si>
    <t>CP1X3BMTH6 6WS</t>
  </si>
  <si>
    <t>6,1-7,5</t>
  </si>
  <si>
    <t>48/40</t>
  </si>
  <si>
    <t>C / 138</t>
  </si>
  <si>
    <t>CAPTUR Hybride Essence BVA</t>
  </si>
  <si>
    <t>CP1X3BN4HH 6WY</t>
  </si>
  <si>
    <t>Régulateur de vitesse adaptatif avec fonction Stop &amp; Go</t>
  </si>
  <si>
    <t>Active driver assist</t>
  </si>
  <si>
    <t>SYMBIOZ Hybride Essence BVA</t>
  </si>
  <si>
    <t>AR1D3W N4H46WY</t>
  </si>
  <si>
    <t>B / 105</t>
  </si>
  <si>
    <t>4,42/2,03/1,58</t>
  </si>
  <si>
    <t>Aide au parking avant/arrière/latérale</t>
  </si>
  <si>
    <t>COMBISPACE</t>
  </si>
  <si>
    <t>Diesel</t>
  </si>
  <si>
    <t>ARKANA Hybride Essence BVA</t>
  </si>
  <si>
    <t>JL1A3 MUH6W HY5</t>
  </si>
  <si>
    <t>B / 111</t>
  </si>
  <si>
    <t>4,57/2,04/1,58</t>
  </si>
  <si>
    <t>211 mm</t>
  </si>
  <si>
    <t>AUSTRAL Hybride Essence BVA</t>
  </si>
  <si>
    <t>Techno Esprit Alpine</t>
  </si>
  <si>
    <t>HN1YSL3M26W2HY</t>
  </si>
  <si>
    <t>E-Tech 200</t>
  </si>
  <si>
    <t>B / 105-106</t>
  </si>
  <si>
    <t>4,51/2,09/1,62</t>
  </si>
  <si>
    <t>235/45 R20 100V</t>
  </si>
  <si>
    <t>274 mm</t>
  </si>
  <si>
    <t>4 lèves-vitres/rétroviseurs extérieurs</t>
  </si>
  <si>
    <t>Ambiance et sièges "Esprit Alpine"</t>
  </si>
  <si>
    <t>Open RLink 12'' Google (Radio/Navigation/Réplication smartphone)</t>
  </si>
  <si>
    <t>RAFALE Hybride Essence BVA</t>
  </si>
  <si>
    <t>DN1E2P M26W2HY</t>
  </si>
  <si>
    <t>GRAND SUV</t>
  </si>
  <si>
    <t>B / 105-107</t>
  </si>
  <si>
    <t>4,71/2,09/1,62</t>
  </si>
  <si>
    <t>245/45 R20 100V</t>
  </si>
  <si>
    <t>302 mm</t>
  </si>
  <si>
    <t>4 lèves-vitres/rétroviseurs extérieurs et hayon électriques</t>
  </si>
  <si>
    <t>ESPACE Hybride Essence BVA 7 pl</t>
  </si>
  <si>
    <t>Esprit Alpine</t>
  </si>
  <si>
    <t>RN1YS37M26W2HY</t>
  </si>
  <si>
    <t>B / 104-110</t>
  </si>
  <si>
    <t>159 (7 pl.) - 477 (5 pl.)</t>
  </si>
  <si>
    <t>2  (7 pl.) - 6 (5 pl.)</t>
  </si>
  <si>
    <t>4,72/2,09/1,65</t>
  </si>
  <si>
    <t>321 mm (rg2)</t>
  </si>
  <si>
    <t>Sièges cond./pass. électriques/chauffants "Esprit Alpine" + banquette arrière coulissante "Easy Break"</t>
  </si>
  <si>
    <t>4Control Advanced</t>
  </si>
  <si>
    <t>Liste "Catégories"</t>
  </si>
  <si>
    <t>Liste "Energies"</t>
  </si>
  <si>
    <t>BERLINE COMPACTE</t>
  </si>
  <si>
    <t>BERLINE INTERMEDIAIRE</t>
  </si>
  <si>
    <t>Hybride Plug-In</t>
  </si>
  <si>
    <t>Electrique</t>
  </si>
  <si>
    <t>INFOS TECHNIQUES</t>
  </si>
  <si>
    <t>EQUIPEMENTS DE CONFORT</t>
  </si>
  <si>
    <t>EQUIPEMENTS DE SECURITE</t>
  </si>
  <si>
    <t>Gamme Eurodrive 2021</t>
  </si>
  <si>
    <t>NB DE VITESSES</t>
  </si>
  <si>
    <t>FINITION MINIMUM</t>
  </si>
  <si>
    <t>PUISSANCE MINIMUM (CHEVAUX)</t>
  </si>
  <si>
    <t>CONSOMMATION CYCLE MIXTE</t>
  </si>
  <si>
    <t>VOLUME DU COFFRE (DM3)</t>
  </si>
  <si>
    <t>VOLUME DU COFFRE (LITRES)</t>
  </si>
  <si>
    <t>DIMMENSIONS LONGUEUR/LARGEUR/HAUTEUR</t>
  </si>
  <si>
    <t>NAVIGATION</t>
  </si>
  <si>
    <t>REPLICATION SMARTPHONE</t>
  </si>
  <si>
    <t>RADARS AR</t>
  </si>
  <si>
    <t>RADARS AV et AR</t>
  </si>
  <si>
    <t>CAMERA DE RECUL</t>
  </si>
  <si>
    <t>TOIT PANORAMIQUE</t>
  </si>
  <si>
    <t>EASY PARK ASSIST</t>
  </si>
  <si>
    <t>ACCES ET DEMARAGE MAINS-LIBRES</t>
  </si>
  <si>
    <t>REGULATEUR-LIMITEUR DE VITESSE ADAPTATIF</t>
  </si>
  <si>
    <t>REGULATEUR-LIMITEUR DE VITESSE</t>
  </si>
  <si>
    <t>4 CONTROL</t>
  </si>
  <si>
    <t>ASSISTANCE AU FREINAGE D'URGENCE</t>
  </si>
  <si>
    <t>FREINAGE ACTIF D'URGENCE</t>
  </si>
  <si>
    <t>AIDE AU DEMARRAGE EN COTE</t>
  </si>
  <si>
    <t>PROJECTEURS FULL LED</t>
  </si>
  <si>
    <t>ALERTE DISTANCE SECURITE</t>
  </si>
  <si>
    <t>ALERTE SORTIE DE VOIE</t>
  </si>
  <si>
    <t>ASSISTANCE MAINTIEN DE VOIE</t>
  </si>
  <si>
    <t>ASSISTANT TRAFFIC ET AUTOROUTE</t>
  </si>
  <si>
    <t>COMMUTATION AUTOMATIQUE DES FEUX DE ROUTE/CROISEMENT</t>
  </si>
  <si>
    <t>BOUTON SOS</t>
  </si>
  <si>
    <t>Duster 4x2 Essence BVM GPS Europe de l'Ouest</t>
  </si>
  <si>
    <t>PRESTIGE</t>
  </si>
  <si>
    <t>6,1-6,3</t>
  </si>
  <si>
    <t>4,34/2,05/1,69</t>
  </si>
  <si>
    <t>215/65R16</t>
  </si>
  <si>
    <t>x</t>
  </si>
  <si>
    <t xml:space="preserve"> </t>
  </si>
  <si>
    <t>Duster 4x2 GPL/Essence BVM GPS Europe de l'Ouest</t>
  </si>
  <si>
    <t>8,1-8,4</t>
  </si>
  <si>
    <t>215/60R16</t>
  </si>
  <si>
    <t>Duster 4x2 Diesel BVM GPS Europe de l'Ouest</t>
  </si>
  <si>
    <t>4,9-5,0</t>
  </si>
  <si>
    <t>215/60R17</t>
  </si>
  <si>
    <t>Duster 4x4 Diesel BVM GPS Europe de l'Ouest</t>
  </si>
  <si>
    <t>5,5-5,6</t>
  </si>
  <si>
    <t>Sandero Stepway Essence BVM GPS Europe de l'Ouest</t>
  </si>
  <si>
    <t>STEPWAY CONFORT</t>
  </si>
  <si>
    <t>5,3-5,6</t>
  </si>
  <si>
    <t>4,1/2,01/1,58</t>
  </si>
  <si>
    <t>Lodgy Stepway Diesel 7 places BVM GPS Europe de l'Ouest</t>
  </si>
  <si>
    <t>STEPWAY</t>
  </si>
  <si>
    <t>5,1-5,4</t>
  </si>
  <si>
    <t>207 (7 places)/827 (5 places)</t>
  </si>
  <si>
    <t>4,52/2,00/1,68</t>
  </si>
  <si>
    <t>195/55R16</t>
  </si>
  <si>
    <t>Clio Essence BVM GPS Europe</t>
  </si>
  <si>
    <t>INTENS</t>
  </si>
  <si>
    <t>5,2-5,3</t>
  </si>
  <si>
    <t>195/55 R16 87H ou 205/45 R17 88H</t>
  </si>
  <si>
    <t>Clio RS Line Essence BVM GPS Europe</t>
  </si>
  <si>
    <t>RS LINE</t>
  </si>
  <si>
    <t>Captur GPL/Essence BVM GPS Europe</t>
  </si>
  <si>
    <t>7,6-7,7</t>
  </si>
  <si>
    <t>422-536</t>
  </si>
  <si>
    <t>4,23/2,00/1,59</t>
  </si>
  <si>
    <t>215/55 R18 95 H</t>
  </si>
  <si>
    <t>Captur Essence BVM GPS Europe</t>
  </si>
  <si>
    <t>Captur Essence BVA GPS Europe</t>
  </si>
  <si>
    <t>5,9-6,0</t>
  </si>
  <si>
    <t>Captur Hybride BVA GPS Europe</t>
  </si>
  <si>
    <t>265-379</t>
  </si>
  <si>
    <t>Mégane Essence BVM GPS Europe</t>
  </si>
  <si>
    <t>4,34/2,06/1,45</t>
  </si>
  <si>
    <t>205 / 50 R17 - 225 / 40 R18</t>
  </si>
  <si>
    <t>Mégane Essence BVA GPS Europe</t>
  </si>
  <si>
    <t>Mégane Diesel BVM GPS Europe</t>
  </si>
  <si>
    <t>Mégane Estate Essence BVM GPS Europe</t>
  </si>
  <si>
    <t>4,63/2,06/1,46</t>
  </si>
  <si>
    <t>Mégane Estate Hybride BVA GPS Europe</t>
  </si>
  <si>
    <t>Grand Scénic 5/7 places Essence BVM GPS Europe</t>
  </si>
  <si>
    <t>533-676(5 places)/189(7 places)</t>
  </si>
  <si>
    <t>4,63/2,13/1,66</t>
  </si>
  <si>
    <t>195 / 55 R20</t>
  </si>
  <si>
    <t>X</t>
  </si>
  <si>
    <t>Grand Scénic 5/7 places Essence BVA GPS Europe</t>
  </si>
  <si>
    <t>BLACK EDITION</t>
  </si>
  <si>
    <t>Kadjar Essence BVA GPS Europe</t>
  </si>
  <si>
    <t>4,49/2,06/1,61</t>
  </si>
  <si>
    <t>225 / 45 R19</t>
  </si>
  <si>
    <t>Kadjar Diesel BVM GPS Europe</t>
  </si>
  <si>
    <t>Kadjar Diesel BVA GPS Europe</t>
  </si>
  <si>
    <t>Talisman Berline Essence BVA GPS Europe</t>
  </si>
  <si>
    <t>4,85/2,08/1,46</t>
  </si>
  <si>
    <t>245/40R19</t>
  </si>
  <si>
    <t>Koleos IP Essence BVA GPS Europe</t>
  </si>
  <si>
    <t>INITIALE PARIS</t>
  </si>
  <si>
    <t>4,67/2,06/1,66</t>
  </si>
  <si>
    <t>2025 RANGE</t>
  </si>
  <si>
    <t>"theoritical" autonomy</t>
  </si>
  <si>
    <t>"cabin" suitcases 55x35x25 cm = 50l</t>
  </si>
  <si>
    <t>PREMIUM EQUIPMENT</t>
  </si>
  <si>
    <t>mixed WLTP approval</t>
  </si>
  <si>
    <t>increased to 70 liters for "calculation"</t>
  </si>
  <si>
    <t>No spare-wheel LPG versions</t>
  </si>
  <si>
    <t>STARS</t>
  </si>
  <si>
    <t>DRIVING/SAFETY</t>
  </si>
  <si>
    <t>* WLTP protocol</t>
  </si>
  <si>
    <t>* indicative values</t>
  </si>
  <si>
    <t>incl. ext. rear-mirrors and roof bars</t>
  </si>
  <si>
    <t>+ Espace/Jogger/Duster hybrid</t>
  </si>
  <si>
    <t>Trim Level</t>
  </si>
  <si>
    <t>SCR (semi-clear)</t>
  </si>
  <si>
    <t>CATEGORY</t>
  </si>
  <si>
    <t>SEATS</t>
  </si>
  <si>
    <t>ENGINE/POWER</t>
  </si>
  <si>
    <t>MIXED CYCLE CONSUMP.*</t>
  </si>
  <si>
    <t>FUEL TANK (l)</t>
  </si>
  <si>
    <t>AUTONOMY* (Mixed WLTP)</t>
  </si>
  <si>
    <t>ENERGY CLASS(CO2)</t>
  </si>
  <si>
    <t>ENERGY</t>
  </si>
  <si>
    <t>TRUNK/BOOT SIZE (liters/DM3)</t>
  </si>
  <si>
    <t>TRUNK SPACE(Nb suitcases)*</t>
  </si>
  <si>
    <t>MAX. EXT. DIMENSIONS lenght/width/height</t>
  </si>
  <si>
    <t>TIRE SIZE</t>
  </si>
  <si>
    <t>KNEE SECTION</t>
  </si>
  <si>
    <t>COMFORT</t>
  </si>
  <si>
    <t>DRIVING</t>
  </si>
  <si>
    <t>SANDERO petrol manual gearbox</t>
  </si>
  <si>
    <t>CITY/SMALL CAR</t>
  </si>
  <si>
    <t>Manual</t>
  </si>
  <si>
    <t>Petrol</t>
  </si>
  <si>
    <t>automatic air conditioning</t>
  </si>
  <si>
    <t>4 electric windows lifters and exterior mirrors</t>
  </si>
  <si>
    <t>automatic windscreen wipers</t>
  </si>
  <si>
    <t>hands-free access/start</t>
  </si>
  <si>
    <t>Cruise control/speed limitation with sign recognition</t>
  </si>
  <si>
    <t>Rear Parking Assistance</t>
  </si>
  <si>
    <t>Lane keeping assist</t>
  </si>
  <si>
    <t>Rear camera</t>
  </si>
  <si>
    <t>Media Nav 8''(Radio/Navigation/smartphone replication)</t>
  </si>
  <si>
    <t>Western Europe Map</t>
  </si>
  <si>
    <t>SANDERO petrol/LPG manual gearbox</t>
  </si>
  <si>
    <t>Petrol/LPG</t>
  </si>
  <si>
    <t>Automatic</t>
  </si>
  <si>
    <t>JOGGER petrol/LPG manual gearbox seaters</t>
  </si>
  <si>
    <t>STATION WAGON CAR</t>
  </si>
  <si>
    <t>160 (7 seats) - 708 (5 seats)</t>
  </si>
  <si>
    <t>2  (7 seats) - 10 (5 seats)</t>
  </si>
  <si>
    <t>181 mm (row2) - 127 mm (row3)</t>
  </si>
  <si>
    <t>Modular roof bars</t>
  </si>
  <si>
    <t>Rear/Front Parking Assistance</t>
  </si>
  <si>
    <t>Electrical parking brake</t>
  </si>
  <si>
    <t>Blind spot detector/Lake keeping assist</t>
  </si>
  <si>
    <t>JOGGER Hybrid petrol automatic gearbox 7 seaters</t>
  </si>
  <si>
    <t>Hybrid</t>
  </si>
  <si>
    <t>DUSTER III Journey 4x2 petrol manual gearbox</t>
  </si>
  <si>
    <t>MIDSIZE SUV</t>
  </si>
  <si>
    <t>switching lights and automatic windscreen wipers</t>
  </si>
  <si>
    <t>Wireless charger</t>
  </si>
  <si>
    <t>Multi-view camera</t>
  </si>
  <si>
    <t>Electric parking brake</t>
  </si>
  <si>
    <t>Media Nav 10''(Radio/Navigation/smartphone replication)</t>
  </si>
  <si>
    <t>DUSTER III Extreme 4x2 petrol/LPG manual gearbox</t>
  </si>
  <si>
    <t>215/60 R17</t>
  </si>
  <si>
    <t>DUSTER III Journey 4x2 petrol/LPG manual gearbox</t>
  </si>
  <si>
    <t>DUSTER III Extreme 4x2 Hybrid petrol automatic gearbox</t>
  </si>
  <si>
    <t>DUSTER III Journey 4x2 Hybrid petrol automatic gearbox</t>
  </si>
  <si>
    <t>DUSTER III Journey 4x4 petrol manual gearbox</t>
  </si>
  <si>
    <t>BIGSTER 4x2 petrol/LPG manual gearbox</t>
  </si>
  <si>
    <t>BIGSTER 4x2 Hybrid petrol automatic gearbox</t>
  </si>
  <si>
    <t>CLIO petrol manual gearbox</t>
  </si>
  <si>
    <t>Rear Parking  Assistance</t>
  </si>
  <si>
    <t>Rear camera and side detection/parking exit alert</t>
  </si>
  <si>
    <t>Easy Link 9,3'' (Radio/Navigation/smartphone replication)</t>
  </si>
  <si>
    <t>CLIO petrol/LPG manual gearbox</t>
  </si>
  <si>
    <t>CLIO Hybrid petrol automatic gearbox</t>
  </si>
  <si>
    <t>CAPTUR petrol manual gearbox</t>
  </si>
  <si>
    <t>COMPACT SUV</t>
  </si>
  <si>
    <t>Multi-sense with personalized driving</t>
  </si>
  <si>
    <t>360° camera</t>
  </si>
  <si>
    <t>Open RLink 10,4'' (Radio/Navigation/smartphone replication)</t>
  </si>
  <si>
    <t>CAPTUR petrol/LPG manual gearbox</t>
  </si>
  <si>
    <t>CAPTUR Hybrid petrol automatic gearbox</t>
  </si>
  <si>
    <t>Adaptive cruise control with  Stop &amp; Go function</t>
  </si>
  <si>
    <t>SYMBIOZ Hybrid petrol automatic gearbox</t>
  </si>
  <si>
    <t>Front/Rear/Side Parking Assistance</t>
  </si>
  <si>
    <t>MINIVAN</t>
  </si>
  <si>
    <t>ARKANA Hybrid petrol automatic gearbox</t>
  </si>
  <si>
    <t>Front/Rear Parking Assistance</t>
  </si>
  <si>
    <t>AUSTRAL Hybrid petrol automatic gearbox</t>
  </si>
  <si>
    <t>"Alpine Spirit" atmosphere and seats</t>
  </si>
  <si>
    <t>Open RLink 12'' Google (Radio/Navigation/wireless smartphone replication)</t>
  </si>
  <si>
    <t>RAFALE Hybrid petrol automatic gearbox</t>
  </si>
  <si>
    <t>LARGE SUV</t>
  </si>
  <si>
    <t xml:space="preserve"> 4 electric windows lifters/ exterior mirrors and electric tailgate</t>
  </si>
  <si>
    <t>ESPACE Hybrid petrol automatic gearbox 7 seaters</t>
  </si>
  <si>
    <t>159 (7 seats) - 477 (5 seats)</t>
  </si>
  <si>
    <t>2  (7 seats) - 6 (5 seats)</t>
  </si>
  <si>
    <t>321 mm (row2)</t>
  </si>
  <si>
    <t>Heated and electrical "Alpine Spirit" front seats + sliding rear seats "Easy Break"</t>
  </si>
  <si>
    <t>"Categories" list</t>
  </si>
  <si>
    <t>"Energies" list</t>
  </si>
  <si>
    <t>COMPACT SEDAN</t>
  </si>
  <si>
    <t>MIDSIZE SEDAN CAR</t>
  </si>
  <si>
    <t>Hybrid Plug-In</t>
  </si>
  <si>
    <t>Electric</t>
  </si>
  <si>
    <t>AVANT</t>
  </si>
  <si>
    <t>Valises</t>
  </si>
  <si>
    <t>Dimensions</t>
  </si>
  <si>
    <t>Volume (cm3)</t>
  </si>
  <si>
    <t>Volume (L)</t>
  </si>
  <si>
    <t>Nb Valises</t>
  </si>
  <si>
    <t>Vol</t>
  </si>
  <si>
    <t>S</t>
  </si>
  <si>
    <t>53,4 x 37,1 x 19,3 cm</t>
  </si>
  <si>
    <t>M</t>
  </si>
  <si>
    <t>61 x 47,3 x 27 cm</t>
  </si>
  <si>
    <t>L</t>
  </si>
  <si>
    <t>76,2 x 50,8 x 30,5 cm</t>
  </si>
  <si>
    <t>Vol. Total</t>
  </si>
  <si>
    <t>APRES</t>
  </si>
  <si>
    <t>Volume (dm3/litres)</t>
  </si>
  <si>
    <t>Valise cabine "Air France"</t>
  </si>
  <si>
    <t>55 x 35 x 25 cm</t>
  </si>
  <si>
    <t>70 dm3/litres</t>
  </si>
  <si>
    <t>AGE ENFANT</t>
  </si>
  <si>
    <t>POIDS ENFANT</t>
  </si>
  <si>
    <t>MODELES</t>
  </si>
  <si>
    <t>REF. RENAULT</t>
  </si>
  <si>
    <t>REF. EURODRIVE</t>
  </si>
  <si>
    <t>PRIX</t>
  </si>
  <si>
    <t>15 mois à 4 ans</t>
  </si>
  <si>
    <t>9 à 22 kg</t>
  </si>
  <si>
    <t>SIEGE ENFANT TRIFIX I-SIZE</t>
  </si>
  <si>
    <t>S1</t>
  </si>
  <si>
    <t>LIBELLE</t>
  </si>
  <si>
    <t>TOUS</t>
  </si>
  <si>
    <t>PLEIN CARBURANT</t>
  </si>
  <si>
    <t>PLEIN</t>
  </si>
  <si>
    <t>PL</t>
  </si>
  <si>
    <t>SANDERO/JOGGER</t>
  </si>
  <si>
    <t>CHAINES HIVER SANDERO/JOGGER</t>
  </si>
  <si>
    <t>C1</t>
  </si>
  <si>
    <t>DUSTER III/BIGSTER</t>
  </si>
  <si>
    <t>CHAINES HIVER DUSTER III/BIGSTER</t>
  </si>
  <si>
    <t>C2</t>
  </si>
  <si>
    <t>CLIO</t>
  </si>
  <si>
    <t>CHAINES HIVER CLIO</t>
  </si>
  <si>
    <t>C3</t>
  </si>
  <si>
    <t>CAPTUR/SYMBIOZ</t>
  </si>
  <si>
    <t>CHAINES HIVER CAPTUR/SYMBIOZ</t>
  </si>
  <si>
    <t>C4</t>
  </si>
  <si>
    <t>ARKANA</t>
  </si>
  <si>
    <t>CHAINES HIVER ARKANA</t>
  </si>
  <si>
    <t>C5</t>
  </si>
  <si>
    <t>AUSTRAL/ESPACE</t>
  </si>
  <si>
    <t>CHAINES HIVER AUSTRAL/ESPACE</t>
  </si>
  <si>
    <t>C6</t>
  </si>
  <si>
    <t>RAFALE</t>
  </si>
  <si>
    <t>CHAINES HIVER RAFALE</t>
  </si>
  <si>
    <t>C7</t>
  </si>
  <si>
    <t>PNEUS NEIGE SANDERO/JOGGER</t>
  </si>
  <si>
    <t>P1</t>
  </si>
  <si>
    <t>PNEUS NEIGE DUSTER III/BIGSTER</t>
  </si>
  <si>
    <t>P2</t>
  </si>
  <si>
    <t>PNEUS NEIGE CLIO</t>
  </si>
  <si>
    <t>P3</t>
  </si>
  <si>
    <t>PNEUS NEIGE CAPTUR/SYMBIOZ</t>
  </si>
  <si>
    <t>P4</t>
  </si>
  <si>
    <t>PNEUS NEIGE ARKANA</t>
  </si>
  <si>
    <t>P5</t>
  </si>
  <si>
    <t>PNEUS NEIGE AUSTRAL/ESPACE</t>
  </si>
  <si>
    <t>P6</t>
  </si>
  <si>
    <t>PNEUS NEIGE RAFALE</t>
  </si>
  <si>
    <t>P7</t>
  </si>
  <si>
    <t>Essence Automatique</t>
  </si>
  <si>
    <t>Hybride Essence Automatique</t>
  </si>
  <si>
    <t>Hybride Essence Automatique 7 places</t>
  </si>
  <si>
    <t>DACIA SANDERO STEPWAY</t>
  </si>
  <si>
    <t>Libellé Modèle Site</t>
  </si>
  <si>
    <t>Libellé Version Site FR</t>
  </si>
  <si>
    <t>Libellé Version Site EN</t>
  </si>
  <si>
    <t>Libellé Version Site ES</t>
  </si>
  <si>
    <t>DACIA JOGGER</t>
  </si>
  <si>
    <t>Essence Manuelle</t>
  </si>
  <si>
    <t>Essence/GPL Manuelle</t>
  </si>
  <si>
    <t>4x2 Essence Manuelle</t>
  </si>
  <si>
    <t xml:space="preserve">4x2 Essence/GPL Manuelle	</t>
  </si>
  <si>
    <t xml:space="preserve">DACIA JOGGER </t>
  </si>
  <si>
    <t>DACIA DUSTER III JOURNEY</t>
  </si>
  <si>
    <t>DACIA DUSTER III EXTREME</t>
  </si>
  <si>
    <t>Essence/GPL Manuelle 7 places</t>
  </si>
  <si>
    <t>4x2 Hybride Essence Automatique</t>
  </si>
  <si>
    <t>4x4 Essence Manuelle</t>
  </si>
  <si>
    <t>DACIA BIGSTER</t>
  </si>
  <si>
    <t>RENAULT CLIO</t>
  </si>
  <si>
    <t>RENAULT CAPTUR</t>
  </si>
  <si>
    <t>RENAULT SYMBIOZ</t>
  </si>
  <si>
    <t>RENAULT ARKANA</t>
  </si>
  <si>
    <t>RENAULT AUSTRAL</t>
  </si>
  <si>
    <t>RENAULT RAFALE</t>
  </si>
  <si>
    <t>RENAULT ESPACE</t>
  </si>
  <si>
    <t>Petrol-LPG Manual</t>
  </si>
  <si>
    <t>Gasolina-GLP Manual</t>
  </si>
  <si>
    <t>4x2 Petrol-LPG Manual</t>
  </si>
  <si>
    <t>4x2 Gasolina-GLP Manual</t>
  </si>
  <si>
    <t>Existant</t>
  </si>
  <si>
    <t>Hybrid Petrol Automatic 7 seats</t>
  </si>
  <si>
    <t>Petrol-LPG Manual 7 seats</t>
  </si>
  <si>
    <t>Hybrid Petrol Automatic</t>
  </si>
  <si>
    <t>Petrol Automatic</t>
  </si>
  <si>
    <t>Petrol Manual</t>
  </si>
  <si>
    <t>Hybrid Gasolina Automatico</t>
  </si>
  <si>
    <t>Gasolina Manual</t>
  </si>
  <si>
    <t>4x2 Hybrid Petrol Automatic</t>
  </si>
  <si>
    <t>4x2 Hybrid Gasolina Automatico</t>
  </si>
  <si>
    <t>4x4 Hybrid Petrol Automatic</t>
  </si>
  <si>
    <t>4x4 Hybrid Gasolina Automatico</t>
  </si>
  <si>
    <t>4x2 Petrol Manual</t>
  </si>
  <si>
    <t>4x2 Gasolina Manual</t>
  </si>
  <si>
    <t>Hybrid Gasolina Automatico 7 plazas</t>
  </si>
  <si>
    <t>Gasolina-GLP Manual 7 plazas</t>
  </si>
  <si>
    <t>Partiellement</t>
  </si>
  <si>
    <t>Slug FR</t>
  </si>
  <si>
    <t>Slug EN</t>
  </si>
  <si>
    <t>Slug ES</t>
  </si>
  <si>
    <t>dacia-duster-3-journey-4x2-essence-manuelle</t>
  </si>
  <si>
    <t>dacia-duster-3-extreme-4x2-essence-gpl-manuelle</t>
  </si>
  <si>
    <t>dacia-duster-3-journey-4x2-essence-gpl-manuelle</t>
  </si>
  <si>
    <t>dacia-duster-3-extreme-4x2-hybride-essence-automatique</t>
  </si>
  <si>
    <t>dacia-duster-3-journey-4x2-hybride-essence-automatique</t>
  </si>
  <si>
    <t>dacia-duster-3-journey-4x4-essence-manuelle</t>
  </si>
  <si>
    <t>dacia-duster-3-journey-4x2-petrol-manual</t>
  </si>
  <si>
    <t>dacia-duster-3-journey-4x2-gasolina-manual</t>
  </si>
  <si>
    <t>dacia-duster-3-journey-4x2-gasolina-gpl-manual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</si>
</sst>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4503C"/>
        <bgColor indexed="64"/>
      </patternFill>
    </fill>
    <fill>
      <patternFill patternType="solid">
        <fgColor rgb="FFF2682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2" xfId="3" applyBorder="1" applyAlignment="1">
      <alignment horizontal="left" vertical="center"/>
    </xf>
    <xf numFmtId="0" fontId="4" fillId="0" borderId="2" xfId="2" applyFont="1" applyBorder="1" applyAlignment="1">
      <alignment horizontal="left"/>
    </xf>
    <xf numFmtId="0" fontId="4" fillId="0" borderId="2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20" xfId="3" applyBorder="1" applyAlignment="1">
      <alignment horizontal="left" vertical="center"/>
    </xf>
    <xf numFmtId="0" fontId="4" fillId="0" borderId="21" xfId="3" applyBorder="1" applyAlignment="1">
      <alignment horizontal="left" vertical="center"/>
    </xf>
    <xf numFmtId="0" fontId="3" fillId="0" borderId="22" xfId="2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4" fillId="0" borderId="2" xfId="3" applyBorder="1" applyAlignment="1">
      <alignment horizontal="left"/>
    </xf>
    <xf numFmtId="0" fontId="5" fillId="0" borderId="2" xfId="3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64" fontId="0" fillId="0" borderId="0" xfId="4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0" fillId="6" borderId="39" xfId="0" applyFont="1" applyFill="1" applyBorder="1" applyAlignment="1">
      <alignment vertical="center"/>
    </xf>
    <xf numFmtId="0" fontId="10" fillId="6" borderId="41" xfId="0" applyFont="1" applyFill="1" applyBorder="1" applyAlignment="1">
      <alignment vertical="center"/>
    </xf>
    <xf numFmtId="1" fontId="8" fillId="6" borderId="0" xfId="0" applyNumberFormat="1" applyFont="1" applyFill="1" applyAlignment="1">
      <alignment vertical="center"/>
    </xf>
    <xf numFmtId="0" fontId="10" fillId="6" borderId="33" xfId="0" applyFont="1" applyFill="1" applyBorder="1" applyAlignment="1">
      <alignment vertical="center"/>
    </xf>
    <xf numFmtId="0" fontId="10" fillId="6" borderId="40" xfId="0" applyFont="1" applyFill="1" applyBorder="1" applyAlignment="1">
      <alignment vertical="center"/>
    </xf>
    <xf numFmtId="0" fontId="8" fillId="8" borderId="0" xfId="0" applyFont="1" applyFill="1" applyAlignment="1">
      <alignment vertical="center"/>
    </xf>
    <xf numFmtId="0" fontId="8" fillId="8" borderId="40" xfId="0" applyFont="1" applyFill="1" applyBorder="1" applyAlignment="1">
      <alignment vertical="center"/>
    </xf>
    <xf numFmtId="0" fontId="10" fillId="6" borderId="42" xfId="0" applyFont="1" applyFill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17" fillId="7" borderId="43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/>
    </xf>
    <xf numFmtId="0" fontId="15" fillId="7" borderId="36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vertical="center"/>
    </xf>
    <xf numFmtId="0" fontId="16" fillId="7" borderId="32" xfId="0" applyFont="1" applyFill="1" applyBorder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1" fontId="16" fillId="7" borderId="0" xfId="0" applyNumberFormat="1" applyFont="1" applyFill="1" applyAlignment="1">
      <alignment horizontal="center" vertical="center"/>
    </xf>
    <xf numFmtId="0" fontId="16" fillId="7" borderId="33" xfId="0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18" fillId="7" borderId="44" xfId="0" applyFont="1" applyFill="1" applyBorder="1" applyAlignment="1">
      <alignment vertical="center"/>
    </xf>
    <xf numFmtId="0" fontId="18" fillId="7" borderId="45" xfId="0" applyFont="1" applyFill="1" applyBorder="1" applyAlignment="1">
      <alignment vertical="center"/>
    </xf>
    <xf numFmtId="0" fontId="18" fillId="7" borderId="46" xfId="0" applyFont="1" applyFill="1" applyBorder="1" applyAlignment="1">
      <alignment vertical="center"/>
    </xf>
    <xf numFmtId="0" fontId="18" fillId="7" borderId="38" xfId="0" applyFont="1" applyFill="1" applyBorder="1" applyAlignment="1">
      <alignment vertical="center"/>
    </xf>
    <xf numFmtId="0" fontId="16" fillId="7" borderId="29" xfId="0" applyFont="1" applyFill="1" applyBorder="1" applyAlignment="1">
      <alignment horizontal="left" vertical="center"/>
    </xf>
    <xf numFmtId="0" fontId="16" fillId="7" borderId="30" xfId="0" applyFont="1" applyFill="1" applyBorder="1" applyAlignment="1">
      <alignment horizontal="center" vertical="center"/>
    </xf>
    <xf numFmtId="1" fontId="16" fillId="7" borderId="30" xfId="0" applyNumberFormat="1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0" fontId="19" fillId="8" borderId="0" xfId="0" applyFont="1" applyFill="1" applyAlignment="1">
      <alignment vertical="center"/>
    </xf>
    <xf numFmtId="0" fontId="19" fillId="8" borderId="40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20" fillId="9" borderId="0" xfId="2" applyFont="1" applyFill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3" xfId="0" applyFill="1" applyBorder="1" applyAlignment="1">
      <alignment vertical="center"/>
    </xf>
    <xf numFmtId="0" fontId="20" fillId="9" borderId="29" xfId="2" applyFont="1" applyFill="1" applyBorder="1" applyAlignment="1">
      <alignment horizontal="center" vertical="center"/>
    </xf>
    <xf numFmtId="0" fontId="20" fillId="9" borderId="30" xfId="2" applyFont="1" applyFill="1" applyBorder="1" applyAlignment="1">
      <alignment horizontal="center" vertical="center"/>
    </xf>
    <xf numFmtId="0" fontId="20" fillId="9" borderId="31" xfId="2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0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19" fillId="9" borderId="0" xfId="2" applyFont="1" applyFill="1" applyAlignment="1">
      <alignment horizontal="left" vertical="center"/>
    </xf>
    <xf numFmtId="0" fontId="19" fillId="9" borderId="40" xfId="2" applyFont="1" applyFill="1" applyBorder="1" applyAlignment="1">
      <alignment horizontal="left" vertical="center"/>
    </xf>
    <xf numFmtId="0" fontId="19" fillId="9" borderId="42" xfId="2" applyFont="1" applyFill="1" applyBorder="1" applyAlignment="1">
      <alignment horizontal="left" vertical="center"/>
    </xf>
    <xf numFmtId="0" fontId="8" fillId="10" borderId="47" xfId="0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49" fontId="22" fillId="0" borderId="47" xfId="0" applyNumberFormat="1" applyFont="1" applyBorder="1" applyAlignment="1">
      <alignment horizontal="center" vertical="center"/>
    </xf>
    <xf numFmtId="6" fontId="23" fillId="7" borderId="47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6" fontId="15" fillId="7" borderId="47" xfId="0" applyNumberFormat="1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center" vertical="center"/>
    </xf>
    <xf numFmtId="0" fontId="0" fillId="6" borderId="0" xfId="0" applyFill="1"/>
    <xf numFmtId="0" fontId="0" fillId="11" borderId="0" xfId="0" applyFill="1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7" borderId="0" xfId="0" applyFont="1" applyFill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0" fillId="11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12" borderId="0" xfId="0" applyFill="1" applyAlignment="1">
      <alignment vertical="center" wrapText="1"/>
    </xf>
  </cellXfs>
  <cellStyles count="5">
    <cellStyle name="AutoFormat-Optionen 3" xfId="3" xr:uid="{C27492F6-E90F-4E26-978D-20EEAC4DDB1F}"/>
    <cellStyle name="Milliers" xfId="4" builtinId="3"/>
    <cellStyle name="Monétaire" xfId="1" builtinId="4"/>
    <cellStyle name="Normal" xfId="0" builtinId="0"/>
    <cellStyle name="Normal_Demande Gammes pour Budget RVO 2012N_Dacia" xfId="2" xr:uid="{A9D3944F-09B9-444C-B229-2B63C6ED2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66AF-8DF3-49C7-BFCB-188298C4CE6A}">
  <dimension ref="A1:AQ38"/>
  <sheetViews>
    <sheetView tabSelected="1" zoomScaleNormal="100" workbookViewId="0">
      <pane xSplit="2" ySplit="4" topLeftCell="AH5" activePane="bottomRight" state="frozen"/>
      <selection pane="topRight" activeCell="C1" sqref="C1"/>
      <selection pane="bottomLeft" activeCell="A4" sqref="A4"/>
      <selection pane="bottomRight" activeCell="AN11" sqref="AN11"/>
    </sheetView>
  </sheetViews>
  <sheetFormatPr baseColWidth="10" defaultColWidth="10.88671875" defaultRowHeight="14.4"/>
  <cols>
    <col min="1" max="1" width="38.5546875" style="35" bestFit="1" customWidth="1"/>
    <col min="2" max="2" width="17.44140625" style="35" bestFit="1" customWidth="1"/>
    <col min="3" max="3" width="19" style="35" bestFit="1" customWidth="1"/>
    <col min="4" max="4" width="17.88671875" style="35" bestFit="1" customWidth="1"/>
    <col min="5" max="5" width="7.44140625" style="35" bestFit="1" customWidth="1"/>
    <col min="6" max="6" width="18.44140625" style="35" bestFit="1" customWidth="1"/>
    <col min="7" max="7" width="18.109375" style="35" bestFit="1" customWidth="1"/>
    <col min="8" max="8" width="12.109375" style="35" bestFit="1" customWidth="1"/>
    <col min="9" max="9" width="23.44140625" style="35" bestFit="1" customWidth="1"/>
    <col min="10" max="10" width="19.5546875" style="35" bestFit="1" customWidth="1"/>
    <col min="11" max="11" width="13.5546875" style="35" bestFit="1" customWidth="1"/>
    <col min="12" max="12" width="11.109375" style="35" bestFit="1" customWidth="1"/>
    <col min="13" max="13" width="25.88671875" style="35" bestFit="1" customWidth="1"/>
    <col min="14" max="14" width="30.109375" style="35" bestFit="1" customWidth="1"/>
    <col min="15" max="15" width="34.88671875" style="35" bestFit="1" customWidth="1"/>
    <col min="16" max="16" width="21.5546875" style="35" bestFit="1" customWidth="1"/>
    <col min="17" max="17" width="24.109375" style="35" bestFit="1" customWidth="1"/>
    <col min="18" max="20" width="10.88671875" style="35"/>
    <col min="21" max="21" width="23" style="35" bestFit="1" customWidth="1"/>
    <col min="22" max="22" width="70.109375" style="35" bestFit="1" customWidth="1"/>
    <col min="23" max="23" width="46.109375" style="35" bestFit="1" customWidth="1"/>
    <col min="24" max="24" width="19.109375" style="35" customWidth="1"/>
    <col min="25" max="25" width="108.44140625" style="35" bestFit="1" customWidth="1"/>
    <col min="26" max="26" width="56.44140625" style="35" bestFit="1" customWidth="1"/>
    <col min="27" max="27" width="32.88671875" style="35" bestFit="1" customWidth="1"/>
    <col min="28" max="28" width="47.33203125" style="35" bestFit="1" customWidth="1"/>
    <col min="29" max="29" width="58.88671875" style="35" bestFit="1" customWidth="1"/>
    <col min="30" max="30" width="38.88671875" style="35" bestFit="1" customWidth="1"/>
    <col min="31" max="31" width="73.5546875" style="35" bestFit="1" customWidth="1"/>
    <col min="32" max="32" width="26.88671875" style="35" bestFit="1" customWidth="1"/>
    <col min="33" max="33" width="23" style="35" bestFit="1" customWidth="1"/>
    <col min="34" max="34" width="23.44140625" style="35" bestFit="1" customWidth="1"/>
    <col min="35" max="35" width="10.88671875" style="35"/>
    <col min="36" max="36" width="11.88671875" style="35" bestFit="1" customWidth="1"/>
    <col min="37" max="37" width="23.6640625" style="35" bestFit="1" customWidth="1"/>
    <col min="38" max="38" width="32.5546875" style="35" bestFit="1" customWidth="1"/>
    <col min="39" max="39" width="32.44140625" style="35" customWidth="1"/>
    <col min="40" max="40" width="26.88671875" style="35" bestFit="1" customWidth="1"/>
    <col min="41" max="41" width="26.88671875" style="35" customWidth="1"/>
    <col min="42" max="42" width="32" style="35" bestFit="1" customWidth="1"/>
    <col min="43" max="43" width="19.44140625" style="35" customWidth="1"/>
    <col min="44" max="16384" width="10.88671875" style="35"/>
  </cols>
  <sheetData>
    <row r="1" spans="1:43" ht="18.600000000000001" customHeight="1" thickTop="1" thickBot="1">
      <c r="A1" s="127" t="s">
        <v>0</v>
      </c>
      <c r="B1" s="48"/>
      <c r="C1" s="48"/>
      <c r="D1" s="48"/>
      <c r="E1" s="48"/>
      <c r="F1" s="48"/>
      <c r="G1" s="48"/>
      <c r="H1" s="48"/>
      <c r="I1" s="49" t="s">
        <v>1</v>
      </c>
      <c r="J1" s="48"/>
      <c r="K1" s="65"/>
      <c r="L1" s="48"/>
      <c r="M1" s="48"/>
      <c r="N1" s="49" t="s">
        <v>2</v>
      </c>
      <c r="O1" s="48"/>
      <c r="P1" s="48"/>
      <c r="Q1" s="94"/>
      <c r="R1" s="48"/>
      <c r="S1" s="48"/>
      <c r="T1" s="48"/>
      <c r="U1" s="128" t="s">
        <v>3</v>
      </c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30"/>
      <c r="AJ1" s="95"/>
      <c r="AK1" s="95"/>
    </row>
    <row r="2" spans="1:43" ht="15.6" customHeight="1" thickTop="1">
      <c r="A2" s="127"/>
      <c r="B2" s="48"/>
      <c r="C2" s="48"/>
      <c r="D2" s="48"/>
      <c r="E2" s="48"/>
      <c r="F2" s="48"/>
      <c r="G2" s="48"/>
      <c r="H2" s="48"/>
      <c r="I2" s="49" t="s">
        <v>4</v>
      </c>
      <c r="J2" s="48"/>
      <c r="K2" s="48"/>
      <c r="L2" s="48"/>
      <c r="M2" s="48"/>
      <c r="N2" s="49" t="s">
        <v>5</v>
      </c>
      <c r="O2" s="95"/>
      <c r="P2" s="49" t="s">
        <v>6</v>
      </c>
      <c r="Q2" s="94"/>
      <c r="R2" s="131" t="s">
        <v>7</v>
      </c>
      <c r="S2" s="132"/>
      <c r="T2" s="133"/>
      <c r="U2" s="137" t="s">
        <v>8</v>
      </c>
      <c r="V2" s="138"/>
      <c r="W2" s="138"/>
      <c r="X2" s="138"/>
      <c r="Y2" s="139"/>
      <c r="Z2" s="143" t="s">
        <v>9</v>
      </c>
      <c r="AA2" s="144"/>
      <c r="AB2" s="144"/>
      <c r="AC2" s="144"/>
      <c r="AD2" s="145"/>
      <c r="AE2" s="149" t="s">
        <v>10</v>
      </c>
      <c r="AF2" s="150"/>
      <c r="AG2" s="150"/>
      <c r="AH2" s="150"/>
      <c r="AI2" s="151"/>
      <c r="AJ2" s="95"/>
      <c r="AK2" s="95"/>
    </row>
    <row r="3" spans="1:43" ht="18.600000000000001" customHeight="1" thickBot="1">
      <c r="A3" s="127"/>
      <c r="B3" s="48"/>
      <c r="C3" s="48"/>
      <c r="D3" s="48"/>
      <c r="E3" s="48"/>
      <c r="F3" s="48"/>
      <c r="G3" s="49" t="s">
        <v>11</v>
      </c>
      <c r="H3" s="48"/>
      <c r="I3" s="49" t="s">
        <v>12</v>
      </c>
      <c r="J3" s="48"/>
      <c r="K3" s="48"/>
      <c r="L3" s="48"/>
      <c r="M3" s="48"/>
      <c r="N3" s="49" t="s">
        <v>12</v>
      </c>
      <c r="O3" s="49" t="s">
        <v>13</v>
      </c>
      <c r="P3" s="91" t="s">
        <v>14</v>
      </c>
      <c r="Q3" s="94"/>
      <c r="R3" s="134"/>
      <c r="S3" s="135"/>
      <c r="T3" s="136"/>
      <c r="U3" s="140"/>
      <c r="V3" s="141"/>
      <c r="W3" s="141"/>
      <c r="X3" s="141"/>
      <c r="Y3" s="142"/>
      <c r="Z3" s="146"/>
      <c r="AA3" s="147"/>
      <c r="AB3" s="147"/>
      <c r="AC3" s="147"/>
      <c r="AD3" s="148"/>
      <c r="AE3" s="152"/>
      <c r="AF3" s="153"/>
      <c r="AG3" s="153"/>
      <c r="AH3" s="153"/>
      <c r="AI3" s="154"/>
      <c r="AJ3" s="95"/>
      <c r="AK3" s="95"/>
    </row>
    <row r="4" spans="1:43" ht="15.6" thickTop="1" thickBot="1">
      <c r="A4" s="127"/>
      <c r="B4" s="62" t="s">
        <v>15</v>
      </c>
      <c r="C4" s="72" t="s">
        <v>16</v>
      </c>
      <c r="D4" s="73" t="s">
        <v>17</v>
      </c>
      <c r="E4" s="74" t="s">
        <v>18</v>
      </c>
      <c r="F4" s="74" t="s">
        <v>19</v>
      </c>
      <c r="G4" s="74" t="s">
        <v>20</v>
      </c>
      <c r="H4" s="74" t="s">
        <v>21</v>
      </c>
      <c r="I4" s="74" t="s">
        <v>22</v>
      </c>
      <c r="J4" s="74" t="s">
        <v>23</v>
      </c>
      <c r="K4" s="74" t="s">
        <v>24</v>
      </c>
      <c r="L4" s="75" t="s">
        <v>25</v>
      </c>
      <c r="M4" s="73" t="s">
        <v>26</v>
      </c>
      <c r="N4" s="74" t="s">
        <v>27</v>
      </c>
      <c r="O4" s="74" t="s">
        <v>28</v>
      </c>
      <c r="P4" s="74" t="s">
        <v>29</v>
      </c>
      <c r="Q4" s="75" t="s">
        <v>30</v>
      </c>
      <c r="R4" s="50" t="s">
        <v>8</v>
      </c>
      <c r="S4" s="51" t="s">
        <v>31</v>
      </c>
      <c r="T4" s="52" t="s">
        <v>10</v>
      </c>
      <c r="U4" s="53" t="s">
        <v>32</v>
      </c>
      <c r="V4" s="54" t="s">
        <v>33</v>
      </c>
      <c r="W4" s="54" t="s">
        <v>34</v>
      </c>
      <c r="X4" s="54" t="s">
        <v>35</v>
      </c>
      <c r="Y4" s="55" t="s">
        <v>36</v>
      </c>
      <c r="Z4" s="56" t="s">
        <v>32</v>
      </c>
      <c r="AA4" s="57" t="s">
        <v>33</v>
      </c>
      <c r="AB4" s="57" t="s">
        <v>34</v>
      </c>
      <c r="AC4" s="57" t="s">
        <v>35</v>
      </c>
      <c r="AD4" s="58" t="s">
        <v>36</v>
      </c>
      <c r="AE4" s="59" t="s">
        <v>32</v>
      </c>
      <c r="AF4" s="60" t="s">
        <v>33</v>
      </c>
      <c r="AG4" s="60" t="s">
        <v>34</v>
      </c>
      <c r="AH4" s="60" t="s">
        <v>35</v>
      </c>
      <c r="AI4" s="61" t="s">
        <v>36</v>
      </c>
      <c r="AJ4" s="124" t="s">
        <v>513</v>
      </c>
      <c r="AK4" s="161" t="s">
        <v>486</v>
      </c>
      <c r="AL4" s="161" t="s">
        <v>487</v>
      </c>
      <c r="AM4" s="161" t="s">
        <v>530</v>
      </c>
      <c r="AN4" s="161" t="s">
        <v>488</v>
      </c>
      <c r="AO4" s="161" t="s">
        <v>531</v>
      </c>
      <c r="AP4" s="161" t="s">
        <v>489</v>
      </c>
      <c r="AQ4" s="161" t="s">
        <v>532</v>
      </c>
    </row>
    <row r="5" spans="1:43" ht="15" thickTop="1">
      <c r="A5" s="68" t="s">
        <v>37</v>
      </c>
      <c r="B5" s="49" t="s">
        <v>38</v>
      </c>
      <c r="C5" s="76" t="s">
        <v>39</v>
      </c>
      <c r="D5" s="77" t="s">
        <v>40</v>
      </c>
      <c r="E5" s="78">
        <v>5</v>
      </c>
      <c r="F5" s="78" t="s">
        <v>41</v>
      </c>
      <c r="G5" s="78">
        <v>5.6</v>
      </c>
      <c r="H5" s="78">
        <v>50</v>
      </c>
      <c r="I5" s="79">
        <f>(H5/G5)*100</f>
        <v>892.85714285714289</v>
      </c>
      <c r="J5" s="78" t="s">
        <v>42</v>
      </c>
      <c r="K5" s="78" t="s">
        <v>43</v>
      </c>
      <c r="L5" s="80" t="s">
        <v>44</v>
      </c>
      <c r="M5" s="81">
        <v>328</v>
      </c>
      <c r="N5" s="78">
        <f t="shared" ref="N5" si="0">ROUNDDOWN(M5/70,0)</f>
        <v>4</v>
      </c>
      <c r="O5" s="78" t="s">
        <v>45</v>
      </c>
      <c r="P5" s="78" t="s">
        <v>46</v>
      </c>
      <c r="Q5" s="80" t="s">
        <v>47</v>
      </c>
      <c r="R5" s="96">
        <f t="shared" ref="R5" si="1">COUNTA(U5:Y5)</f>
        <v>4</v>
      </c>
      <c r="S5" s="96">
        <f t="shared" ref="S5" si="2">COUNTA(Z5:AD5)</f>
        <v>5</v>
      </c>
      <c r="T5" s="96">
        <f t="shared" ref="T5" si="3">COUNTA(AE5:AI5)</f>
        <v>2</v>
      </c>
      <c r="U5" s="97" t="s">
        <v>48</v>
      </c>
      <c r="V5" s="94" t="s">
        <v>49</v>
      </c>
      <c r="W5" s="94" t="s">
        <v>50</v>
      </c>
      <c r="X5" s="94" t="s">
        <v>51</v>
      </c>
      <c r="Y5" s="98"/>
      <c r="Z5" s="97" t="s">
        <v>52</v>
      </c>
      <c r="AA5" s="94" t="s">
        <v>53</v>
      </c>
      <c r="AB5" s="94" t="s">
        <v>54</v>
      </c>
      <c r="AC5" s="94" t="s">
        <v>55</v>
      </c>
      <c r="AD5" s="98" t="s">
        <v>56</v>
      </c>
      <c r="AE5" s="97" t="s">
        <v>57</v>
      </c>
      <c r="AF5" s="94" t="s">
        <v>58</v>
      </c>
      <c r="AG5" s="94"/>
      <c r="AH5" s="95"/>
      <c r="AI5" s="99"/>
      <c r="AJ5" s="126" t="s">
        <v>67</v>
      </c>
      <c r="AK5" s="162" t="s">
        <v>485</v>
      </c>
      <c r="AL5" s="162" t="s">
        <v>491</v>
      </c>
      <c r="AM5" s="162"/>
      <c r="AN5" s="108" t="s">
        <v>518</v>
      </c>
      <c r="AO5" s="108"/>
      <c r="AP5" s="108" t="s">
        <v>520</v>
      </c>
      <c r="AQ5" s="108"/>
    </row>
    <row r="6" spans="1:43">
      <c r="A6" s="68" t="s">
        <v>59</v>
      </c>
      <c r="B6" s="49" t="s">
        <v>38</v>
      </c>
      <c r="C6" s="76" t="s">
        <v>60</v>
      </c>
      <c r="D6" s="77" t="s">
        <v>40</v>
      </c>
      <c r="E6" s="78">
        <v>5</v>
      </c>
      <c r="F6" s="78" t="s">
        <v>61</v>
      </c>
      <c r="G6" s="78" t="s">
        <v>62</v>
      </c>
      <c r="H6" s="78" t="s">
        <v>63</v>
      </c>
      <c r="I6" s="79">
        <f>(50/5.8)*100+(40/7.1)*100</f>
        <v>1425.4492472073825</v>
      </c>
      <c r="J6" s="78" t="s">
        <v>64</v>
      </c>
      <c r="K6" s="78" t="s">
        <v>43</v>
      </c>
      <c r="L6" s="80" t="s">
        <v>65</v>
      </c>
      <c r="M6" s="81">
        <v>328</v>
      </c>
      <c r="N6" s="78">
        <f t="shared" ref="N6" si="4">ROUNDDOWN(M6/70,0)</f>
        <v>4</v>
      </c>
      <c r="O6" s="78" t="s">
        <v>45</v>
      </c>
      <c r="P6" s="78" t="s">
        <v>46</v>
      </c>
      <c r="Q6" s="80" t="s">
        <v>47</v>
      </c>
      <c r="R6" s="96">
        <f t="shared" ref="R6:R25" si="5">COUNTA(U6:Y6)</f>
        <v>4</v>
      </c>
      <c r="S6" s="96">
        <f t="shared" ref="S6:S25" si="6">COUNTA(Z6:AD6)</f>
        <v>5</v>
      </c>
      <c r="T6" s="96">
        <f t="shared" ref="T6:T7" si="7">COUNTA(AE6:AI6)</f>
        <v>2</v>
      </c>
      <c r="U6" s="97" t="s">
        <v>48</v>
      </c>
      <c r="V6" s="94" t="s">
        <v>49</v>
      </c>
      <c r="W6" s="94" t="s">
        <v>50</v>
      </c>
      <c r="X6" s="94" t="s">
        <v>51</v>
      </c>
      <c r="Y6" s="98"/>
      <c r="Z6" s="97" t="s">
        <v>52</v>
      </c>
      <c r="AA6" s="94" t="s">
        <v>66</v>
      </c>
      <c r="AB6" s="94" t="s">
        <v>54</v>
      </c>
      <c r="AC6" s="94" t="s">
        <v>55</v>
      </c>
      <c r="AD6" s="98" t="s">
        <v>56</v>
      </c>
      <c r="AE6" s="97" t="s">
        <v>57</v>
      </c>
      <c r="AF6" s="94" t="s">
        <v>58</v>
      </c>
      <c r="AG6" s="94"/>
      <c r="AH6" s="95"/>
      <c r="AI6" s="99"/>
      <c r="AJ6" s="95" t="s">
        <v>67</v>
      </c>
      <c r="AK6" s="163" t="s">
        <v>485</v>
      </c>
      <c r="AL6" s="108" t="s">
        <v>492</v>
      </c>
      <c r="AM6" s="108"/>
      <c r="AN6" s="108" t="s">
        <v>509</v>
      </c>
      <c r="AO6" s="108"/>
      <c r="AP6" s="108" t="s">
        <v>510</v>
      </c>
      <c r="AQ6" s="108"/>
    </row>
    <row r="7" spans="1:43">
      <c r="A7" s="68" t="s">
        <v>69</v>
      </c>
      <c r="B7" s="66" t="s">
        <v>70</v>
      </c>
      <c r="C7" s="76" t="s">
        <v>71</v>
      </c>
      <c r="D7" s="77" t="s">
        <v>72</v>
      </c>
      <c r="E7" s="78">
        <v>7</v>
      </c>
      <c r="F7" s="78" t="s">
        <v>61</v>
      </c>
      <c r="G7" s="78" t="s">
        <v>73</v>
      </c>
      <c r="H7" s="78" t="s">
        <v>63</v>
      </c>
      <c r="I7" s="79">
        <f>(50/6.1)*100+(40/7.8)*100</f>
        <v>1332.4926439680539</v>
      </c>
      <c r="J7" s="78" t="s">
        <v>74</v>
      </c>
      <c r="K7" s="78" t="s">
        <v>43</v>
      </c>
      <c r="L7" s="80" t="s">
        <v>65</v>
      </c>
      <c r="M7" s="81" t="s">
        <v>75</v>
      </c>
      <c r="N7" s="78" t="s">
        <v>76</v>
      </c>
      <c r="O7" s="78" t="s">
        <v>77</v>
      </c>
      <c r="P7" s="78" t="s">
        <v>46</v>
      </c>
      <c r="Q7" s="80" t="s">
        <v>78</v>
      </c>
      <c r="R7" s="96">
        <f t="shared" si="5"/>
        <v>5</v>
      </c>
      <c r="S7" s="96">
        <f t="shared" si="6"/>
        <v>5</v>
      </c>
      <c r="T7" s="96">
        <f t="shared" si="7"/>
        <v>2</v>
      </c>
      <c r="U7" s="97" t="s">
        <v>48</v>
      </c>
      <c r="V7" s="94" t="s">
        <v>49</v>
      </c>
      <c r="W7" s="94" t="s">
        <v>50</v>
      </c>
      <c r="X7" s="94" t="s">
        <v>51</v>
      </c>
      <c r="Y7" s="98" t="s">
        <v>79</v>
      </c>
      <c r="Z7" s="97" t="s">
        <v>52</v>
      </c>
      <c r="AA7" s="94" t="s">
        <v>66</v>
      </c>
      <c r="AB7" s="94" t="s">
        <v>80</v>
      </c>
      <c r="AC7" s="94" t="s">
        <v>55</v>
      </c>
      <c r="AD7" s="98" t="s">
        <v>81</v>
      </c>
      <c r="AE7" s="97" t="s">
        <v>57</v>
      </c>
      <c r="AF7" s="94" t="s">
        <v>58</v>
      </c>
      <c r="AG7" s="94"/>
      <c r="AH7" s="95"/>
      <c r="AI7" s="99"/>
      <c r="AJ7" s="95" t="s">
        <v>67</v>
      </c>
      <c r="AK7" s="163" t="s">
        <v>495</v>
      </c>
      <c r="AL7" s="108" t="s">
        <v>498</v>
      </c>
      <c r="AM7" s="108"/>
      <c r="AN7" s="108" t="s">
        <v>515</v>
      </c>
      <c r="AO7" s="108"/>
      <c r="AP7" s="108" t="s">
        <v>528</v>
      </c>
      <c r="AQ7" s="108"/>
    </row>
    <row r="8" spans="1:43">
      <c r="A8" s="69" t="s">
        <v>82</v>
      </c>
      <c r="B8" s="67" t="s">
        <v>83</v>
      </c>
      <c r="C8" s="83" t="s">
        <v>84</v>
      </c>
      <c r="D8" s="77" t="s">
        <v>72</v>
      </c>
      <c r="E8" s="78">
        <v>7</v>
      </c>
      <c r="F8" s="78" t="s">
        <v>85</v>
      </c>
      <c r="G8" s="78">
        <v>4.8</v>
      </c>
      <c r="H8" s="78">
        <v>50</v>
      </c>
      <c r="I8" s="79">
        <f>(H8/G8)*100</f>
        <v>1041.6666666666667</v>
      </c>
      <c r="J8" s="78" t="s">
        <v>86</v>
      </c>
      <c r="K8" s="78" t="s">
        <v>68</v>
      </c>
      <c r="L8" s="80" t="s">
        <v>87</v>
      </c>
      <c r="M8" s="81" t="s">
        <v>75</v>
      </c>
      <c r="N8" s="78" t="s">
        <v>76</v>
      </c>
      <c r="O8" s="78" t="s">
        <v>77</v>
      </c>
      <c r="P8" s="78" t="s">
        <v>46</v>
      </c>
      <c r="Q8" s="80" t="s">
        <v>78</v>
      </c>
      <c r="R8" s="96">
        <f>COUNTA(U8:Y8)</f>
        <v>5</v>
      </c>
      <c r="S8" s="96">
        <f>COUNTA(Z8:AD8)</f>
        <v>5</v>
      </c>
      <c r="T8" s="96">
        <f>COUNTA(AE8:AI8)</f>
        <v>2</v>
      </c>
      <c r="U8" s="97" t="s">
        <v>48</v>
      </c>
      <c r="V8" s="94" t="s">
        <v>49</v>
      </c>
      <c r="W8" s="94" t="s">
        <v>50</v>
      </c>
      <c r="X8" s="94" t="s">
        <v>51</v>
      </c>
      <c r="Y8" s="98" t="s">
        <v>79</v>
      </c>
      <c r="Z8" s="97" t="s">
        <v>52</v>
      </c>
      <c r="AA8" s="94" t="s">
        <v>66</v>
      </c>
      <c r="AB8" s="94" t="s">
        <v>80</v>
      </c>
      <c r="AC8" s="94" t="s">
        <v>55</v>
      </c>
      <c r="AD8" s="98" t="s">
        <v>81</v>
      </c>
      <c r="AE8" s="97" t="s">
        <v>57</v>
      </c>
      <c r="AF8" s="94" t="s">
        <v>58</v>
      </c>
      <c r="AG8" s="94"/>
      <c r="AH8" s="95"/>
      <c r="AI8" s="99"/>
      <c r="AJ8" s="95" t="s">
        <v>67</v>
      </c>
      <c r="AK8" s="163" t="s">
        <v>490</v>
      </c>
      <c r="AL8" s="108" t="s">
        <v>484</v>
      </c>
      <c r="AM8" s="108"/>
      <c r="AN8" s="108" t="s">
        <v>514</v>
      </c>
      <c r="AO8" s="108"/>
      <c r="AP8" s="108" t="s">
        <v>527</v>
      </c>
      <c r="AQ8" s="108"/>
    </row>
    <row r="9" spans="1:43" ht="43.2">
      <c r="A9" s="68" t="s">
        <v>88</v>
      </c>
      <c r="B9" s="49" t="s">
        <v>89</v>
      </c>
      <c r="C9" s="76" t="s">
        <v>90</v>
      </c>
      <c r="D9" s="77" t="s">
        <v>91</v>
      </c>
      <c r="E9" s="78">
        <v>5</v>
      </c>
      <c r="F9" s="78" t="s">
        <v>92</v>
      </c>
      <c r="G9" s="78">
        <v>5.5</v>
      </c>
      <c r="H9" s="78">
        <v>49</v>
      </c>
      <c r="I9" s="79">
        <f>(H9/G9)*100</f>
        <v>890.90909090909088</v>
      </c>
      <c r="J9" s="78" t="s">
        <v>93</v>
      </c>
      <c r="K9" s="78" t="s">
        <v>43</v>
      </c>
      <c r="L9" s="80" t="s">
        <v>44</v>
      </c>
      <c r="M9" s="81">
        <v>517</v>
      </c>
      <c r="N9" s="78">
        <f t="shared" ref="N9:N14" si="8">ROUNDDOWN(M9/70,0)</f>
        <v>7</v>
      </c>
      <c r="O9" s="78" t="s">
        <v>94</v>
      </c>
      <c r="P9" s="78" t="s">
        <v>95</v>
      </c>
      <c r="Q9" s="80" t="s">
        <v>96</v>
      </c>
      <c r="R9" s="96">
        <f t="shared" ref="R9:R14" si="9">COUNTA(U9:Y9)</f>
        <v>5</v>
      </c>
      <c r="S9" s="96">
        <f t="shared" ref="S9:S14" si="10">COUNTA(Z9:AD9)</f>
        <v>4</v>
      </c>
      <c r="T9" s="96">
        <f t="shared" ref="T9:T14" si="11">COUNTA(AE9:AI9)</f>
        <v>2</v>
      </c>
      <c r="U9" s="97" t="s">
        <v>48</v>
      </c>
      <c r="V9" s="94" t="s">
        <v>49</v>
      </c>
      <c r="W9" s="94" t="s">
        <v>97</v>
      </c>
      <c r="X9" s="94" t="s">
        <v>51</v>
      </c>
      <c r="Y9" s="98" t="s">
        <v>98</v>
      </c>
      <c r="Z9" s="97" t="s">
        <v>52</v>
      </c>
      <c r="AA9" s="94" t="s">
        <v>66</v>
      </c>
      <c r="AB9" s="94" t="s">
        <v>99</v>
      </c>
      <c r="AC9" s="94" t="s">
        <v>80</v>
      </c>
      <c r="AD9" s="98"/>
      <c r="AE9" s="97" t="s">
        <v>100</v>
      </c>
      <c r="AF9" s="94" t="s">
        <v>58</v>
      </c>
      <c r="AG9" s="94"/>
      <c r="AH9" s="95"/>
      <c r="AI9" s="99"/>
      <c r="AJ9" s="125" t="s">
        <v>529</v>
      </c>
      <c r="AK9" s="163" t="s">
        <v>496</v>
      </c>
      <c r="AL9" s="108" t="s">
        <v>493</v>
      </c>
      <c r="AM9" s="108" t="s">
        <v>533</v>
      </c>
      <c r="AN9" s="108" t="s">
        <v>525</v>
      </c>
      <c r="AO9" s="108" t="s">
        <v>539</v>
      </c>
      <c r="AP9" s="108" t="s">
        <v>526</v>
      </c>
      <c r="AQ9" s="108" t="s">
        <v>540</v>
      </c>
    </row>
    <row r="10" spans="1:43" ht="28.8">
      <c r="A10" s="68" t="s">
        <v>101</v>
      </c>
      <c r="B10" s="49" t="s">
        <v>102</v>
      </c>
      <c r="C10" s="76" t="s">
        <v>103</v>
      </c>
      <c r="D10" s="77" t="s">
        <v>91</v>
      </c>
      <c r="E10" s="78">
        <v>5</v>
      </c>
      <c r="F10" s="78" t="s">
        <v>61</v>
      </c>
      <c r="G10" s="78" t="s">
        <v>104</v>
      </c>
      <c r="H10" s="78" t="s">
        <v>105</v>
      </c>
      <c r="I10" s="79">
        <f>(49/6.5)*100+(50/7.9)*100</f>
        <v>1386.7575462512173</v>
      </c>
      <c r="J10" s="78" t="s">
        <v>106</v>
      </c>
      <c r="K10" s="78" t="s">
        <v>43</v>
      </c>
      <c r="L10" s="80" t="s">
        <v>65</v>
      </c>
      <c r="M10" s="81">
        <v>453</v>
      </c>
      <c r="N10" s="78">
        <f t="shared" si="8"/>
        <v>6</v>
      </c>
      <c r="O10" s="78" t="s">
        <v>94</v>
      </c>
      <c r="P10" s="78" t="s">
        <v>107</v>
      </c>
      <c r="Q10" s="80" t="s">
        <v>96</v>
      </c>
      <c r="R10" s="96">
        <f t="shared" si="9"/>
        <v>5</v>
      </c>
      <c r="S10" s="96">
        <f t="shared" si="10"/>
        <v>4</v>
      </c>
      <c r="T10" s="96">
        <f t="shared" si="11"/>
        <v>2</v>
      </c>
      <c r="U10" s="97" t="s">
        <v>48</v>
      </c>
      <c r="V10" s="94" t="s">
        <v>49</v>
      </c>
      <c r="W10" s="94" t="s">
        <v>97</v>
      </c>
      <c r="X10" s="94" t="s">
        <v>51</v>
      </c>
      <c r="Y10" s="98" t="s">
        <v>79</v>
      </c>
      <c r="Z10" s="97" t="s">
        <v>52</v>
      </c>
      <c r="AA10" s="94" t="s">
        <v>53</v>
      </c>
      <c r="AB10" s="94" t="s">
        <v>55</v>
      </c>
      <c r="AC10" s="94" t="s">
        <v>80</v>
      </c>
      <c r="AD10" s="98"/>
      <c r="AE10" s="97" t="s">
        <v>100</v>
      </c>
      <c r="AF10" s="94" t="s">
        <v>58</v>
      </c>
      <c r="AG10" s="94"/>
      <c r="AH10" s="95"/>
      <c r="AI10" s="99"/>
      <c r="AJ10" s="125" t="s">
        <v>529</v>
      </c>
      <c r="AK10" s="163" t="s">
        <v>497</v>
      </c>
      <c r="AL10" s="108" t="s">
        <v>494</v>
      </c>
      <c r="AM10" s="108" t="s">
        <v>534</v>
      </c>
      <c r="AN10" s="108" t="s">
        <v>511</v>
      </c>
      <c r="AO10" s="108"/>
      <c r="AP10" s="108" t="s">
        <v>512</v>
      </c>
      <c r="AQ10" s="108"/>
    </row>
    <row r="11" spans="1:43" ht="43.2">
      <c r="A11" s="68" t="s">
        <v>108</v>
      </c>
      <c r="B11" s="49" t="s">
        <v>89</v>
      </c>
      <c r="C11" s="76" t="s">
        <v>109</v>
      </c>
      <c r="D11" s="77" t="s">
        <v>91</v>
      </c>
      <c r="E11" s="78">
        <v>5</v>
      </c>
      <c r="F11" s="78" t="s">
        <v>61</v>
      </c>
      <c r="G11" s="78" t="s">
        <v>104</v>
      </c>
      <c r="H11" s="78" t="s">
        <v>105</v>
      </c>
      <c r="I11" s="79">
        <f>(49/6.5)*100+(50/7.9)*100</f>
        <v>1386.7575462512173</v>
      </c>
      <c r="J11" s="78" t="s">
        <v>106</v>
      </c>
      <c r="K11" s="78" t="s">
        <v>43</v>
      </c>
      <c r="L11" s="80" t="s">
        <v>65</v>
      </c>
      <c r="M11" s="81">
        <v>453</v>
      </c>
      <c r="N11" s="78">
        <f t="shared" si="8"/>
        <v>6</v>
      </c>
      <c r="O11" s="78" t="s">
        <v>94</v>
      </c>
      <c r="P11" s="78" t="s">
        <v>95</v>
      </c>
      <c r="Q11" s="80" t="s">
        <v>96</v>
      </c>
      <c r="R11" s="96">
        <f t="shared" si="9"/>
        <v>5</v>
      </c>
      <c r="S11" s="96">
        <f t="shared" si="10"/>
        <v>4</v>
      </c>
      <c r="T11" s="96">
        <f t="shared" si="11"/>
        <v>2</v>
      </c>
      <c r="U11" s="97" t="s">
        <v>48</v>
      </c>
      <c r="V11" s="94" t="s">
        <v>49</v>
      </c>
      <c r="W11" s="94" t="s">
        <v>97</v>
      </c>
      <c r="X11" s="94" t="s">
        <v>51</v>
      </c>
      <c r="Y11" s="98" t="s">
        <v>98</v>
      </c>
      <c r="Z11" s="97" t="s">
        <v>52</v>
      </c>
      <c r="AA11" s="94" t="s">
        <v>66</v>
      </c>
      <c r="AB11" s="94" t="s">
        <v>99</v>
      </c>
      <c r="AC11" s="94" t="s">
        <v>80</v>
      </c>
      <c r="AD11" s="98"/>
      <c r="AE11" s="97" t="s">
        <v>100</v>
      </c>
      <c r="AF11" s="94" t="s">
        <v>58</v>
      </c>
      <c r="AG11" s="94"/>
      <c r="AH11" s="95"/>
      <c r="AI11" s="99"/>
      <c r="AJ11" s="125" t="s">
        <v>529</v>
      </c>
      <c r="AK11" s="163" t="s">
        <v>496</v>
      </c>
      <c r="AL11" s="108" t="s">
        <v>494</v>
      </c>
      <c r="AM11" s="108" t="s">
        <v>535</v>
      </c>
      <c r="AN11" s="108" t="s">
        <v>511</v>
      </c>
      <c r="AO11" s="108" t="s">
        <v>539</v>
      </c>
      <c r="AP11" s="108" t="s">
        <v>512</v>
      </c>
      <c r="AQ11" s="108" t="s">
        <v>541</v>
      </c>
    </row>
    <row r="12" spans="1:43" ht="28.8">
      <c r="A12" s="92" t="s">
        <v>110</v>
      </c>
      <c r="B12" s="66" t="s">
        <v>102</v>
      </c>
      <c r="C12" s="76" t="s">
        <v>111</v>
      </c>
      <c r="D12" s="77" t="s">
        <v>91</v>
      </c>
      <c r="E12" s="78">
        <v>5</v>
      </c>
      <c r="F12" s="78" t="s">
        <v>112</v>
      </c>
      <c r="G12" s="78">
        <v>5.0999999999999996</v>
      </c>
      <c r="H12" s="78">
        <v>49</v>
      </c>
      <c r="I12" s="79">
        <f>(H12/G12)*100</f>
        <v>960.78431372549039</v>
      </c>
      <c r="J12" s="78" t="s">
        <v>64</v>
      </c>
      <c r="K12" s="78" t="s">
        <v>68</v>
      </c>
      <c r="L12" s="80" t="s">
        <v>87</v>
      </c>
      <c r="M12" s="81">
        <v>430</v>
      </c>
      <c r="N12" s="78">
        <f t="shared" si="8"/>
        <v>6</v>
      </c>
      <c r="O12" s="78" t="s">
        <v>94</v>
      </c>
      <c r="P12" s="78" t="s">
        <v>107</v>
      </c>
      <c r="Q12" s="80" t="s">
        <v>96</v>
      </c>
      <c r="R12" s="96">
        <f t="shared" si="9"/>
        <v>5</v>
      </c>
      <c r="S12" s="96">
        <f t="shared" si="10"/>
        <v>4</v>
      </c>
      <c r="T12" s="96">
        <f t="shared" si="11"/>
        <v>2</v>
      </c>
      <c r="U12" s="97" t="s">
        <v>48</v>
      </c>
      <c r="V12" s="94" t="s">
        <v>49</v>
      </c>
      <c r="W12" s="94" t="s">
        <v>97</v>
      </c>
      <c r="X12" s="94" t="s">
        <v>51</v>
      </c>
      <c r="Y12" s="98" t="s">
        <v>79</v>
      </c>
      <c r="Z12" s="97" t="s">
        <v>52</v>
      </c>
      <c r="AA12" s="94" t="s">
        <v>53</v>
      </c>
      <c r="AB12" s="94" t="s">
        <v>55</v>
      </c>
      <c r="AC12" s="94" t="s">
        <v>80</v>
      </c>
      <c r="AD12" s="98"/>
      <c r="AE12" s="97" t="s">
        <v>100</v>
      </c>
      <c r="AF12" s="94" t="s">
        <v>58</v>
      </c>
      <c r="AG12" s="94"/>
      <c r="AH12" s="95"/>
      <c r="AI12" s="99"/>
      <c r="AJ12" s="125" t="s">
        <v>529</v>
      </c>
      <c r="AK12" s="163" t="s">
        <v>497</v>
      </c>
      <c r="AL12" s="108" t="s">
        <v>499</v>
      </c>
      <c r="AM12" s="108" t="s">
        <v>536</v>
      </c>
      <c r="AN12" s="108" t="s">
        <v>521</v>
      </c>
      <c r="AO12" s="108"/>
      <c r="AP12" s="108" t="s">
        <v>522</v>
      </c>
      <c r="AQ12" s="108"/>
    </row>
    <row r="13" spans="1:43" ht="28.8">
      <c r="A13" s="92" t="s">
        <v>113</v>
      </c>
      <c r="B13" s="66" t="s">
        <v>89</v>
      </c>
      <c r="C13" s="76" t="s">
        <v>114</v>
      </c>
      <c r="D13" s="77" t="s">
        <v>91</v>
      </c>
      <c r="E13" s="78">
        <v>5</v>
      </c>
      <c r="F13" s="78" t="s">
        <v>112</v>
      </c>
      <c r="G13" s="78">
        <v>5.0999999999999996</v>
      </c>
      <c r="H13" s="78">
        <v>49</v>
      </c>
      <c r="I13" s="79">
        <f>(H13/G13)*100</f>
        <v>960.78431372549039</v>
      </c>
      <c r="J13" s="78" t="s">
        <v>64</v>
      </c>
      <c r="K13" s="78" t="s">
        <v>68</v>
      </c>
      <c r="L13" s="80" t="s">
        <v>87</v>
      </c>
      <c r="M13" s="81">
        <v>430</v>
      </c>
      <c r="N13" s="78">
        <f t="shared" si="8"/>
        <v>6</v>
      </c>
      <c r="O13" s="78" t="s">
        <v>94</v>
      </c>
      <c r="P13" s="78" t="s">
        <v>95</v>
      </c>
      <c r="Q13" s="80" t="s">
        <v>96</v>
      </c>
      <c r="R13" s="96">
        <f t="shared" si="9"/>
        <v>5</v>
      </c>
      <c r="S13" s="96">
        <f t="shared" si="10"/>
        <v>4</v>
      </c>
      <c r="T13" s="96">
        <f t="shared" si="11"/>
        <v>2</v>
      </c>
      <c r="U13" s="97" t="s">
        <v>48</v>
      </c>
      <c r="V13" s="94" t="s">
        <v>49</v>
      </c>
      <c r="W13" s="94" t="s">
        <v>97</v>
      </c>
      <c r="X13" s="94" t="s">
        <v>51</v>
      </c>
      <c r="Y13" s="98" t="s">
        <v>98</v>
      </c>
      <c r="Z13" s="97" t="s">
        <v>52</v>
      </c>
      <c r="AA13" s="94" t="s">
        <v>66</v>
      </c>
      <c r="AB13" s="94" t="s">
        <v>99</v>
      </c>
      <c r="AC13" s="94" t="s">
        <v>80</v>
      </c>
      <c r="AD13" s="98"/>
      <c r="AE13" s="97" t="s">
        <v>100</v>
      </c>
      <c r="AF13" s="94" t="s">
        <v>58</v>
      </c>
      <c r="AG13" s="94"/>
      <c r="AH13" s="95"/>
      <c r="AI13" s="99"/>
      <c r="AJ13" s="125" t="s">
        <v>529</v>
      </c>
      <c r="AK13" s="163" t="s">
        <v>496</v>
      </c>
      <c r="AL13" s="108" t="s">
        <v>499</v>
      </c>
      <c r="AM13" s="108" t="s">
        <v>537</v>
      </c>
      <c r="AN13" s="108" t="s">
        <v>521</v>
      </c>
      <c r="AO13" s="108"/>
      <c r="AP13" s="108" t="s">
        <v>522</v>
      </c>
      <c r="AQ13" s="108"/>
    </row>
    <row r="14" spans="1:43" ht="28.8">
      <c r="A14" s="93" t="s">
        <v>115</v>
      </c>
      <c r="B14" s="63" t="s">
        <v>89</v>
      </c>
      <c r="C14" s="76" t="s">
        <v>116</v>
      </c>
      <c r="D14" s="77" t="s">
        <v>91</v>
      </c>
      <c r="E14" s="78">
        <v>5</v>
      </c>
      <c r="F14" s="78" t="s">
        <v>117</v>
      </c>
      <c r="G14" s="78">
        <v>6.1</v>
      </c>
      <c r="H14" s="78">
        <v>49</v>
      </c>
      <c r="I14" s="79">
        <f>(H14/G14)*100</f>
        <v>803.27868852459017</v>
      </c>
      <c r="J14" s="78" t="s">
        <v>118</v>
      </c>
      <c r="K14" s="78" t="s">
        <v>43</v>
      </c>
      <c r="L14" s="80" t="s">
        <v>44</v>
      </c>
      <c r="M14" s="81">
        <v>456</v>
      </c>
      <c r="N14" s="78">
        <f t="shared" si="8"/>
        <v>6</v>
      </c>
      <c r="O14" s="78" t="s">
        <v>94</v>
      </c>
      <c r="P14" s="78" t="s">
        <v>95</v>
      </c>
      <c r="Q14" s="80" t="s">
        <v>96</v>
      </c>
      <c r="R14" s="96">
        <f t="shared" si="9"/>
        <v>5</v>
      </c>
      <c r="S14" s="96">
        <f t="shared" si="10"/>
        <v>4</v>
      </c>
      <c r="T14" s="96">
        <f t="shared" si="11"/>
        <v>2</v>
      </c>
      <c r="U14" s="97" t="s">
        <v>48</v>
      </c>
      <c r="V14" s="94" t="s">
        <v>49</v>
      </c>
      <c r="W14" s="94" t="s">
        <v>97</v>
      </c>
      <c r="X14" s="94" t="s">
        <v>51</v>
      </c>
      <c r="Y14" s="98" t="s">
        <v>98</v>
      </c>
      <c r="Z14" s="97" t="s">
        <v>52</v>
      </c>
      <c r="AA14" s="94" t="s">
        <v>66</v>
      </c>
      <c r="AB14" s="94" t="s">
        <v>99</v>
      </c>
      <c r="AC14" s="94" t="s">
        <v>80</v>
      </c>
      <c r="AD14" s="98"/>
      <c r="AE14" s="97" t="s">
        <v>100</v>
      </c>
      <c r="AF14" s="94" t="s">
        <v>58</v>
      </c>
      <c r="AG14" s="94"/>
      <c r="AH14" s="95"/>
      <c r="AI14" s="99"/>
      <c r="AJ14" s="125" t="s">
        <v>529</v>
      </c>
      <c r="AK14" s="163" t="s">
        <v>496</v>
      </c>
      <c r="AL14" s="108" t="s">
        <v>500</v>
      </c>
      <c r="AM14" s="108" t="s">
        <v>538</v>
      </c>
      <c r="AN14" s="108" t="s">
        <v>523</v>
      </c>
      <c r="AO14" s="108"/>
      <c r="AP14" s="108" t="s">
        <v>524</v>
      </c>
      <c r="AQ14" s="108"/>
    </row>
    <row r="15" spans="1:43">
      <c r="A15" s="92" t="s">
        <v>119</v>
      </c>
      <c r="B15" s="66" t="s">
        <v>89</v>
      </c>
      <c r="C15" s="76"/>
      <c r="D15" s="77"/>
      <c r="E15" s="78"/>
      <c r="F15" s="78"/>
      <c r="G15" s="78"/>
      <c r="H15" s="78"/>
      <c r="I15" s="79"/>
      <c r="J15" s="78"/>
      <c r="K15" s="78"/>
      <c r="L15" s="80"/>
      <c r="M15" s="81"/>
      <c r="N15" s="78"/>
      <c r="O15" s="78"/>
      <c r="P15" s="78"/>
      <c r="Q15" s="80"/>
      <c r="R15" s="96">
        <f t="shared" ref="R15:R16" si="12">COUNTA(U15:Y15)</f>
        <v>0</v>
      </c>
      <c r="S15" s="96">
        <f t="shared" ref="S15:S16" si="13">COUNTA(Z15:AD15)</f>
        <v>0</v>
      </c>
      <c r="T15" s="96">
        <f t="shared" ref="T15:T16" si="14">COUNTA(AE15:AI15)</f>
        <v>0</v>
      </c>
      <c r="U15" s="97"/>
      <c r="V15" s="94"/>
      <c r="W15" s="94"/>
      <c r="X15" s="94"/>
      <c r="Y15" s="98"/>
      <c r="Z15" s="97"/>
      <c r="AA15" s="94"/>
      <c r="AB15" s="94"/>
      <c r="AC15" s="94"/>
      <c r="AD15" s="98"/>
      <c r="AE15" s="97"/>
      <c r="AF15" s="94"/>
      <c r="AG15" s="94"/>
      <c r="AH15" s="95"/>
      <c r="AI15" s="99"/>
      <c r="AJ15" s="125" t="s">
        <v>529</v>
      </c>
      <c r="AK15" s="164" t="s">
        <v>501</v>
      </c>
      <c r="AL15" s="164" t="s">
        <v>494</v>
      </c>
      <c r="AM15" s="164"/>
      <c r="AN15" s="108" t="s">
        <v>511</v>
      </c>
      <c r="AO15" s="108"/>
      <c r="AP15" s="108" t="s">
        <v>512</v>
      </c>
      <c r="AQ15" s="108"/>
    </row>
    <row r="16" spans="1:43">
      <c r="A16" s="93" t="s">
        <v>120</v>
      </c>
      <c r="B16" s="63" t="s">
        <v>89</v>
      </c>
      <c r="C16" s="76"/>
      <c r="D16" s="77"/>
      <c r="E16" s="78"/>
      <c r="F16" s="78"/>
      <c r="G16" s="78"/>
      <c r="H16" s="78"/>
      <c r="I16" s="79"/>
      <c r="J16" s="78"/>
      <c r="K16" s="78"/>
      <c r="L16" s="80"/>
      <c r="M16" s="81"/>
      <c r="N16" s="78"/>
      <c r="O16" s="78"/>
      <c r="P16" s="78"/>
      <c r="Q16" s="80"/>
      <c r="R16" s="96">
        <f t="shared" si="12"/>
        <v>0</v>
      </c>
      <c r="S16" s="96">
        <f t="shared" si="13"/>
        <v>0</v>
      </c>
      <c r="T16" s="96">
        <f t="shared" si="14"/>
        <v>0</v>
      </c>
      <c r="U16" s="97"/>
      <c r="V16" s="94"/>
      <c r="W16" s="94"/>
      <c r="X16" s="94"/>
      <c r="Y16" s="98"/>
      <c r="Z16" s="97"/>
      <c r="AA16" s="94"/>
      <c r="AB16" s="94"/>
      <c r="AC16" s="94"/>
      <c r="AD16" s="98"/>
      <c r="AE16" s="97"/>
      <c r="AF16" s="94"/>
      <c r="AG16" s="94"/>
      <c r="AH16" s="95"/>
      <c r="AI16" s="99"/>
      <c r="AJ16" s="125" t="s">
        <v>529</v>
      </c>
      <c r="AK16" s="164" t="s">
        <v>501</v>
      </c>
      <c r="AL16" s="164" t="s">
        <v>499</v>
      </c>
      <c r="AM16" s="164"/>
      <c r="AN16" s="108" t="s">
        <v>521</v>
      </c>
      <c r="AO16" s="108"/>
      <c r="AP16" s="108" t="s">
        <v>522</v>
      </c>
      <c r="AQ16" s="108"/>
    </row>
    <row r="17" spans="1:43">
      <c r="A17" s="109" t="s">
        <v>121</v>
      </c>
      <c r="B17" s="66" t="s">
        <v>122</v>
      </c>
      <c r="C17" s="82" t="s">
        <v>123</v>
      </c>
      <c r="D17" s="77" t="s">
        <v>40</v>
      </c>
      <c r="E17" s="78">
        <v>5</v>
      </c>
      <c r="F17" s="78" t="s">
        <v>41</v>
      </c>
      <c r="G17" s="78">
        <v>5.2</v>
      </c>
      <c r="H17" s="78">
        <v>42</v>
      </c>
      <c r="I17" s="79">
        <f t="shared" ref="I17:I26" si="15">(H17/G17)*100</f>
        <v>807.69230769230762</v>
      </c>
      <c r="J17" s="78" t="s">
        <v>74</v>
      </c>
      <c r="K17" s="78" t="s">
        <v>43</v>
      </c>
      <c r="L17" s="80" t="s">
        <v>44</v>
      </c>
      <c r="M17" s="81">
        <v>391</v>
      </c>
      <c r="N17" s="78">
        <f t="shared" ref="N17:N26" si="16">ROUNDDOWN(M17/70,0)</f>
        <v>5</v>
      </c>
      <c r="O17" s="78" t="s">
        <v>124</v>
      </c>
      <c r="P17" s="78" t="s">
        <v>125</v>
      </c>
      <c r="Q17" s="80" t="s">
        <v>126</v>
      </c>
      <c r="R17" s="96">
        <f t="shared" si="5"/>
        <v>5</v>
      </c>
      <c r="S17" s="96">
        <f t="shared" si="6"/>
        <v>4</v>
      </c>
      <c r="T17" s="96">
        <f>COUNTA(AE17:AI17)+1</f>
        <v>3</v>
      </c>
      <c r="U17" s="97" t="s">
        <v>48</v>
      </c>
      <c r="V17" s="94" t="s">
        <v>49</v>
      </c>
      <c r="W17" s="94" t="s">
        <v>97</v>
      </c>
      <c r="X17" s="94" t="s">
        <v>51</v>
      </c>
      <c r="Y17" s="98" t="s">
        <v>98</v>
      </c>
      <c r="Z17" s="97" t="s">
        <v>52</v>
      </c>
      <c r="AA17" s="94" t="s">
        <v>53</v>
      </c>
      <c r="AB17" s="94" t="s">
        <v>127</v>
      </c>
      <c r="AC17" s="34" t="s">
        <v>128</v>
      </c>
      <c r="AD17" s="98"/>
      <c r="AE17" s="97" t="s">
        <v>129</v>
      </c>
      <c r="AF17" s="94" t="s">
        <v>58</v>
      </c>
      <c r="AG17" s="94"/>
      <c r="AH17" s="95"/>
      <c r="AI17" s="99"/>
      <c r="AJ17" s="95" t="s">
        <v>67</v>
      </c>
      <c r="AK17" s="163" t="s">
        <v>502</v>
      </c>
      <c r="AL17" s="108" t="s">
        <v>491</v>
      </c>
      <c r="AM17" s="108"/>
      <c r="AN17" s="108" t="s">
        <v>518</v>
      </c>
      <c r="AO17" s="108"/>
      <c r="AP17" s="108" t="s">
        <v>520</v>
      </c>
      <c r="AQ17" s="108"/>
    </row>
    <row r="18" spans="1:43">
      <c r="A18" s="109" t="s">
        <v>130</v>
      </c>
      <c r="B18" s="49" t="s">
        <v>122</v>
      </c>
      <c r="C18" s="76" t="s">
        <v>131</v>
      </c>
      <c r="D18" s="77" t="s">
        <v>40</v>
      </c>
      <c r="E18" s="78">
        <v>5</v>
      </c>
      <c r="F18" s="78" t="s">
        <v>132</v>
      </c>
      <c r="G18" s="78" t="s">
        <v>133</v>
      </c>
      <c r="H18" s="78" t="s">
        <v>134</v>
      </c>
      <c r="I18" s="79">
        <f>(39/5.4)*100+(32/7)*100</f>
        <v>1179.3650793650793</v>
      </c>
      <c r="J18" s="78" t="s">
        <v>93</v>
      </c>
      <c r="K18" s="78" t="s">
        <v>43</v>
      </c>
      <c r="L18" s="80" t="s">
        <v>65</v>
      </c>
      <c r="M18" s="81">
        <v>391</v>
      </c>
      <c r="N18" s="78">
        <f t="shared" si="16"/>
        <v>5</v>
      </c>
      <c r="O18" s="78" t="s">
        <v>124</v>
      </c>
      <c r="P18" s="78" t="s">
        <v>125</v>
      </c>
      <c r="Q18" s="80" t="s">
        <v>126</v>
      </c>
      <c r="R18" s="96">
        <f t="shared" ref="R18:R19" si="17">COUNTA(U18:Y18)</f>
        <v>5</v>
      </c>
      <c r="S18" s="96">
        <f t="shared" ref="S18:S19" si="18">COUNTA(Z18:AD18)</f>
        <v>4</v>
      </c>
      <c r="T18" s="96">
        <f t="shared" ref="T18:T19" si="19">COUNTA(AE18:AI18)+1</f>
        <v>3</v>
      </c>
      <c r="U18" s="97" t="s">
        <v>48</v>
      </c>
      <c r="V18" s="94" t="s">
        <v>49</v>
      </c>
      <c r="W18" s="94" t="s">
        <v>97</v>
      </c>
      <c r="X18" s="94" t="s">
        <v>51</v>
      </c>
      <c r="Y18" s="98" t="s">
        <v>98</v>
      </c>
      <c r="Z18" s="97" t="s">
        <v>52</v>
      </c>
      <c r="AA18" s="94" t="s">
        <v>53</v>
      </c>
      <c r="AB18" s="94" t="s">
        <v>127</v>
      </c>
      <c r="AC18" s="34" t="s">
        <v>128</v>
      </c>
      <c r="AD18" s="98"/>
      <c r="AE18" s="97" t="s">
        <v>129</v>
      </c>
      <c r="AF18" s="94" t="s">
        <v>58</v>
      </c>
      <c r="AG18" s="94"/>
      <c r="AH18" s="95"/>
      <c r="AI18" s="99"/>
      <c r="AJ18" s="125" t="s">
        <v>529</v>
      </c>
      <c r="AK18" s="164" t="s">
        <v>502</v>
      </c>
      <c r="AL18" s="164" t="s">
        <v>492</v>
      </c>
      <c r="AM18" s="164"/>
      <c r="AN18" s="108" t="s">
        <v>509</v>
      </c>
      <c r="AO18" s="108"/>
      <c r="AP18" s="108" t="s">
        <v>510</v>
      </c>
      <c r="AQ18" s="108"/>
    </row>
    <row r="19" spans="1:43">
      <c r="A19" s="110" t="s">
        <v>135</v>
      </c>
      <c r="B19" s="67" t="s">
        <v>122</v>
      </c>
      <c r="C19" s="83" t="s">
        <v>136</v>
      </c>
      <c r="D19" s="77" t="s">
        <v>40</v>
      </c>
      <c r="E19" s="78">
        <v>5</v>
      </c>
      <c r="F19" s="78" t="s">
        <v>137</v>
      </c>
      <c r="G19" s="78">
        <v>4.2</v>
      </c>
      <c r="H19" s="78">
        <v>39</v>
      </c>
      <c r="I19" s="79">
        <f>(H19/G19)*100</f>
        <v>928.57142857142844</v>
      </c>
      <c r="J19" s="78" t="s">
        <v>138</v>
      </c>
      <c r="K19" s="78" t="s">
        <v>68</v>
      </c>
      <c r="L19" s="80" t="s">
        <v>87</v>
      </c>
      <c r="M19" s="81">
        <v>301</v>
      </c>
      <c r="N19" s="78">
        <f>ROUNDDOWN(M19/70,0)</f>
        <v>4</v>
      </c>
      <c r="O19" s="78" t="s">
        <v>124</v>
      </c>
      <c r="P19" s="78" t="s">
        <v>125</v>
      </c>
      <c r="Q19" s="80" t="s">
        <v>126</v>
      </c>
      <c r="R19" s="96">
        <f t="shared" si="17"/>
        <v>5</v>
      </c>
      <c r="S19" s="96">
        <f t="shared" si="18"/>
        <v>4</v>
      </c>
      <c r="T19" s="96">
        <f t="shared" si="19"/>
        <v>3</v>
      </c>
      <c r="U19" s="97" t="s">
        <v>48</v>
      </c>
      <c r="V19" s="94" t="s">
        <v>49</v>
      </c>
      <c r="W19" s="94" t="s">
        <v>97</v>
      </c>
      <c r="X19" s="94" t="s">
        <v>51</v>
      </c>
      <c r="Y19" s="98" t="s">
        <v>98</v>
      </c>
      <c r="Z19" s="97" t="s">
        <v>52</v>
      </c>
      <c r="AA19" s="94" t="s">
        <v>53</v>
      </c>
      <c r="AB19" s="94" t="s">
        <v>127</v>
      </c>
      <c r="AC19" s="34" t="s">
        <v>128</v>
      </c>
      <c r="AD19" s="98"/>
      <c r="AE19" s="97" t="s">
        <v>129</v>
      </c>
      <c r="AF19" s="94" t="s">
        <v>58</v>
      </c>
      <c r="AG19" s="94"/>
      <c r="AH19" s="95"/>
      <c r="AI19" s="99"/>
      <c r="AJ19" s="95" t="s">
        <v>67</v>
      </c>
      <c r="AK19" s="163" t="s">
        <v>502</v>
      </c>
      <c r="AL19" s="108" t="s">
        <v>483</v>
      </c>
      <c r="AM19" s="108"/>
      <c r="AN19" s="108" t="s">
        <v>516</v>
      </c>
      <c r="AO19" s="108"/>
      <c r="AP19" s="108" t="s">
        <v>519</v>
      </c>
      <c r="AQ19" s="108"/>
    </row>
    <row r="20" spans="1:43">
      <c r="A20" s="109" t="s">
        <v>139</v>
      </c>
      <c r="B20" s="49" t="s">
        <v>122</v>
      </c>
      <c r="C20" s="76" t="s">
        <v>140</v>
      </c>
      <c r="D20" s="77" t="s">
        <v>141</v>
      </c>
      <c r="E20" s="78">
        <v>5</v>
      </c>
      <c r="F20" s="78" t="s">
        <v>41</v>
      </c>
      <c r="G20" s="78">
        <v>5.9</v>
      </c>
      <c r="H20" s="78">
        <v>48</v>
      </c>
      <c r="I20" s="79">
        <f t="shared" si="15"/>
        <v>813.5593220338983</v>
      </c>
      <c r="J20" s="78" t="s">
        <v>142</v>
      </c>
      <c r="K20" s="78" t="s">
        <v>43</v>
      </c>
      <c r="L20" s="80" t="s">
        <v>44</v>
      </c>
      <c r="M20" s="81">
        <v>422</v>
      </c>
      <c r="N20" s="78">
        <f t="shared" si="16"/>
        <v>6</v>
      </c>
      <c r="O20" s="78" t="s">
        <v>143</v>
      </c>
      <c r="P20" s="78" t="s">
        <v>144</v>
      </c>
      <c r="Q20" s="80" t="s">
        <v>145</v>
      </c>
      <c r="R20" s="96">
        <f t="shared" si="5"/>
        <v>5</v>
      </c>
      <c r="S20" s="96">
        <f t="shared" si="6"/>
        <v>5</v>
      </c>
      <c r="T20" s="96">
        <f t="shared" ref="T20:T24" si="20">COUNTA(AE20:AI20)+1</f>
        <v>3</v>
      </c>
      <c r="U20" s="97" t="s">
        <v>48</v>
      </c>
      <c r="V20" s="94" t="s">
        <v>49</v>
      </c>
      <c r="W20" s="94" t="s">
        <v>97</v>
      </c>
      <c r="X20" s="94" t="s">
        <v>51</v>
      </c>
      <c r="Y20" s="98" t="s">
        <v>98</v>
      </c>
      <c r="Z20" s="97" t="s">
        <v>52</v>
      </c>
      <c r="AA20" s="94" t="s">
        <v>53</v>
      </c>
      <c r="AB20" s="94" t="s">
        <v>146</v>
      </c>
      <c r="AC20" s="94" t="s">
        <v>147</v>
      </c>
      <c r="AD20" s="98" t="s">
        <v>80</v>
      </c>
      <c r="AE20" s="97" t="s">
        <v>148</v>
      </c>
      <c r="AF20" s="94" t="s">
        <v>58</v>
      </c>
      <c r="AG20" s="94"/>
      <c r="AH20" s="95"/>
      <c r="AI20" s="99"/>
      <c r="AJ20" s="95" t="s">
        <v>67</v>
      </c>
      <c r="AK20" s="163" t="s">
        <v>503</v>
      </c>
      <c r="AL20" s="108" t="s">
        <v>491</v>
      </c>
      <c r="AM20" s="108"/>
      <c r="AN20" s="108" t="s">
        <v>518</v>
      </c>
      <c r="AO20" s="108"/>
      <c r="AP20" s="108" t="s">
        <v>520</v>
      </c>
      <c r="AQ20" s="108"/>
    </row>
    <row r="21" spans="1:43">
      <c r="A21" s="109" t="s">
        <v>149</v>
      </c>
      <c r="B21" s="49" t="s">
        <v>122</v>
      </c>
      <c r="C21" s="76" t="s">
        <v>150</v>
      </c>
      <c r="D21" s="77" t="s">
        <v>141</v>
      </c>
      <c r="E21" s="78">
        <v>5</v>
      </c>
      <c r="F21" s="78" t="s">
        <v>132</v>
      </c>
      <c r="G21" s="78" t="s">
        <v>151</v>
      </c>
      <c r="H21" s="78" t="s">
        <v>152</v>
      </c>
      <c r="I21" s="79">
        <f>(48/6.1)*100+(40/7.5)*100</f>
        <v>1320.2185792349728</v>
      </c>
      <c r="J21" s="78" t="s">
        <v>153</v>
      </c>
      <c r="K21" s="78" t="s">
        <v>43</v>
      </c>
      <c r="L21" s="80" t="s">
        <v>65</v>
      </c>
      <c r="M21" s="81">
        <v>422</v>
      </c>
      <c r="N21" s="78">
        <f t="shared" si="16"/>
        <v>6</v>
      </c>
      <c r="O21" s="78" t="s">
        <v>143</v>
      </c>
      <c r="P21" s="78" t="s">
        <v>144</v>
      </c>
      <c r="Q21" s="80" t="s">
        <v>145</v>
      </c>
      <c r="R21" s="96">
        <f t="shared" si="5"/>
        <v>5</v>
      </c>
      <c r="S21" s="96">
        <f t="shared" si="6"/>
        <v>5</v>
      </c>
      <c r="T21" s="96">
        <f t="shared" si="20"/>
        <v>3</v>
      </c>
      <c r="U21" s="97" t="s">
        <v>48</v>
      </c>
      <c r="V21" s="94" t="s">
        <v>49</v>
      </c>
      <c r="W21" s="94" t="s">
        <v>97</v>
      </c>
      <c r="X21" s="94" t="s">
        <v>51</v>
      </c>
      <c r="Y21" s="98" t="s">
        <v>98</v>
      </c>
      <c r="Z21" s="97" t="s">
        <v>52</v>
      </c>
      <c r="AA21" s="94" t="s">
        <v>53</v>
      </c>
      <c r="AB21" s="94" t="s">
        <v>146</v>
      </c>
      <c r="AC21" s="94" t="s">
        <v>147</v>
      </c>
      <c r="AD21" s="98" t="s">
        <v>80</v>
      </c>
      <c r="AE21" s="97" t="s">
        <v>148</v>
      </c>
      <c r="AF21" s="94" t="s">
        <v>58</v>
      </c>
      <c r="AG21" s="94"/>
      <c r="AH21" s="95"/>
      <c r="AI21" s="99"/>
      <c r="AJ21" s="125" t="s">
        <v>529</v>
      </c>
      <c r="AK21" s="164" t="s">
        <v>503</v>
      </c>
      <c r="AL21" s="164" t="s">
        <v>492</v>
      </c>
      <c r="AM21" s="164"/>
      <c r="AN21" s="108" t="s">
        <v>509</v>
      </c>
      <c r="AO21" s="108"/>
      <c r="AP21" s="108" t="s">
        <v>510</v>
      </c>
      <c r="AQ21" s="108"/>
    </row>
    <row r="22" spans="1:43">
      <c r="A22" s="110" t="s">
        <v>154</v>
      </c>
      <c r="B22" s="63" t="s">
        <v>122</v>
      </c>
      <c r="C22" s="83" t="s">
        <v>155</v>
      </c>
      <c r="D22" s="77" t="s">
        <v>141</v>
      </c>
      <c r="E22" s="78">
        <v>5</v>
      </c>
      <c r="F22" s="78" t="s">
        <v>137</v>
      </c>
      <c r="G22" s="78">
        <v>5</v>
      </c>
      <c r="H22" s="78">
        <v>48</v>
      </c>
      <c r="I22" s="79">
        <f t="shared" si="15"/>
        <v>960</v>
      </c>
      <c r="J22" s="78" t="s">
        <v>86</v>
      </c>
      <c r="K22" s="78" t="s">
        <v>68</v>
      </c>
      <c r="L22" s="80" t="s">
        <v>87</v>
      </c>
      <c r="M22" s="81">
        <v>326</v>
      </c>
      <c r="N22" s="78">
        <f t="shared" si="16"/>
        <v>4</v>
      </c>
      <c r="O22" s="78" t="s">
        <v>143</v>
      </c>
      <c r="P22" s="78" t="s">
        <v>144</v>
      </c>
      <c r="Q22" s="80" t="s">
        <v>145</v>
      </c>
      <c r="R22" s="96">
        <f t="shared" si="5"/>
        <v>5</v>
      </c>
      <c r="S22" s="96">
        <f t="shared" si="6"/>
        <v>5</v>
      </c>
      <c r="T22" s="96">
        <f t="shared" si="20"/>
        <v>3</v>
      </c>
      <c r="U22" s="97" t="s">
        <v>48</v>
      </c>
      <c r="V22" s="94" t="s">
        <v>49</v>
      </c>
      <c r="W22" s="94" t="s">
        <v>97</v>
      </c>
      <c r="X22" s="94" t="s">
        <v>51</v>
      </c>
      <c r="Y22" s="98" t="s">
        <v>98</v>
      </c>
      <c r="Z22" s="97" t="s">
        <v>156</v>
      </c>
      <c r="AA22" s="94" t="s">
        <v>157</v>
      </c>
      <c r="AB22" s="94" t="s">
        <v>146</v>
      </c>
      <c r="AC22" s="94" t="s">
        <v>55</v>
      </c>
      <c r="AD22" s="98" t="s">
        <v>80</v>
      </c>
      <c r="AE22" s="97" t="s">
        <v>148</v>
      </c>
      <c r="AF22" s="94" t="s">
        <v>58</v>
      </c>
      <c r="AG22" s="94"/>
      <c r="AH22" s="95"/>
      <c r="AI22" s="99"/>
      <c r="AJ22" s="95" t="s">
        <v>67</v>
      </c>
      <c r="AK22" s="163" t="s">
        <v>503</v>
      </c>
      <c r="AL22" s="108" t="s">
        <v>483</v>
      </c>
      <c r="AM22" s="108"/>
      <c r="AN22" s="108" t="s">
        <v>516</v>
      </c>
      <c r="AO22" s="108"/>
      <c r="AP22" s="108" t="s">
        <v>519</v>
      </c>
      <c r="AQ22" s="108"/>
    </row>
    <row r="23" spans="1:43">
      <c r="A23" s="110" t="s">
        <v>158</v>
      </c>
      <c r="B23" s="70" t="s">
        <v>122</v>
      </c>
      <c r="C23" s="84" t="s">
        <v>159</v>
      </c>
      <c r="D23" s="77" t="s">
        <v>91</v>
      </c>
      <c r="E23" s="78">
        <v>5</v>
      </c>
      <c r="F23" s="78" t="s">
        <v>137</v>
      </c>
      <c r="G23" s="78">
        <v>4.7</v>
      </c>
      <c r="H23" s="78">
        <v>48</v>
      </c>
      <c r="I23" s="79">
        <f>(H23/G23)*100</f>
        <v>1021.2765957446808</v>
      </c>
      <c r="J23" s="78" t="s">
        <v>160</v>
      </c>
      <c r="K23" s="78" t="s">
        <v>68</v>
      </c>
      <c r="L23" s="80" t="s">
        <v>87</v>
      </c>
      <c r="M23" s="81">
        <v>492</v>
      </c>
      <c r="N23" s="78">
        <f>ROUNDDOWN(M23/70,0)</f>
        <v>7</v>
      </c>
      <c r="O23" s="78" t="s">
        <v>161</v>
      </c>
      <c r="P23" s="78" t="s">
        <v>144</v>
      </c>
      <c r="Q23" s="80" t="s">
        <v>145</v>
      </c>
      <c r="R23" s="96">
        <f>COUNTA(U23:Y23)</f>
        <v>5</v>
      </c>
      <c r="S23" s="96">
        <f>COUNTA(Z23:AD23)</f>
        <v>5</v>
      </c>
      <c r="T23" s="96">
        <f>COUNTA(AE23:AI23)+1</f>
        <v>3</v>
      </c>
      <c r="U23" s="97" t="s">
        <v>48</v>
      </c>
      <c r="V23" s="94" t="s">
        <v>49</v>
      </c>
      <c r="W23" s="94" t="s">
        <v>97</v>
      </c>
      <c r="X23" s="94" t="s">
        <v>51</v>
      </c>
      <c r="Y23" s="98" t="s">
        <v>98</v>
      </c>
      <c r="Z23" s="97" t="s">
        <v>156</v>
      </c>
      <c r="AA23" s="94" t="s">
        <v>162</v>
      </c>
      <c r="AB23" s="94" t="s">
        <v>146</v>
      </c>
      <c r="AC23" s="94" t="s">
        <v>55</v>
      </c>
      <c r="AD23" s="98" t="s">
        <v>80</v>
      </c>
      <c r="AE23" s="97" t="s">
        <v>148</v>
      </c>
      <c r="AF23" s="94" t="s">
        <v>58</v>
      </c>
      <c r="AG23" s="94"/>
      <c r="AH23" s="95"/>
      <c r="AI23" s="99"/>
      <c r="AJ23" s="125" t="s">
        <v>529</v>
      </c>
      <c r="AK23" s="164" t="s">
        <v>504</v>
      </c>
      <c r="AL23" s="164" t="s">
        <v>483</v>
      </c>
      <c r="AM23" s="164"/>
      <c r="AN23" s="108" t="s">
        <v>516</v>
      </c>
      <c r="AO23" s="108"/>
      <c r="AP23" s="108" t="s">
        <v>519</v>
      </c>
      <c r="AQ23" s="108"/>
    </row>
    <row r="24" spans="1:43">
      <c r="A24" s="110" t="s">
        <v>165</v>
      </c>
      <c r="B24" s="49" t="s">
        <v>122</v>
      </c>
      <c r="C24" s="83" t="s">
        <v>166</v>
      </c>
      <c r="D24" s="77" t="s">
        <v>91</v>
      </c>
      <c r="E24" s="78">
        <v>5</v>
      </c>
      <c r="F24" s="78" t="s">
        <v>137</v>
      </c>
      <c r="G24" s="78">
        <v>4.9000000000000004</v>
      </c>
      <c r="H24" s="78">
        <v>50</v>
      </c>
      <c r="I24" s="79">
        <f t="shared" si="15"/>
        <v>1020.4081632653061</v>
      </c>
      <c r="J24" s="78" t="s">
        <v>167</v>
      </c>
      <c r="K24" s="78" t="s">
        <v>68</v>
      </c>
      <c r="L24" s="80" t="s">
        <v>87</v>
      </c>
      <c r="M24" s="81">
        <v>480</v>
      </c>
      <c r="N24" s="78">
        <f t="shared" si="16"/>
        <v>6</v>
      </c>
      <c r="O24" s="78" t="s">
        <v>168</v>
      </c>
      <c r="P24" s="78" t="s">
        <v>144</v>
      </c>
      <c r="Q24" s="80" t="s">
        <v>169</v>
      </c>
      <c r="R24" s="96">
        <f t="shared" si="5"/>
        <v>5</v>
      </c>
      <c r="S24" s="96">
        <f t="shared" si="6"/>
        <v>4</v>
      </c>
      <c r="T24" s="96">
        <f t="shared" si="20"/>
        <v>3</v>
      </c>
      <c r="U24" s="97" t="s">
        <v>48</v>
      </c>
      <c r="V24" s="94" t="s">
        <v>49</v>
      </c>
      <c r="W24" s="94" t="s">
        <v>97</v>
      </c>
      <c r="X24" s="94" t="s">
        <v>51</v>
      </c>
      <c r="Y24" s="98" t="s">
        <v>98</v>
      </c>
      <c r="Z24" s="97" t="s">
        <v>52</v>
      </c>
      <c r="AA24" s="94" t="s">
        <v>66</v>
      </c>
      <c r="AB24" s="94" t="s">
        <v>55</v>
      </c>
      <c r="AC24" s="94" t="s">
        <v>80</v>
      </c>
      <c r="AD24" s="98"/>
      <c r="AE24" s="97" t="s">
        <v>129</v>
      </c>
      <c r="AF24" s="94" t="s">
        <v>58</v>
      </c>
      <c r="AH24" s="95"/>
      <c r="AI24" s="99"/>
      <c r="AJ24" s="95" t="s">
        <v>67</v>
      </c>
      <c r="AK24" s="163" t="s">
        <v>505</v>
      </c>
      <c r="AL24" s="108" t="s">
        <v>483</v>
      </c>
      <c r="AM24" s="108"/>
      <c r="AN24" s="108" t="s">
        <v>516</v>
      </c>
      <c r="AO24" s="108"/>
      <c r="AP24" s="108" t="s">
        <v>519</v>
      </c>
      <c r="AQ24" s="108"/>
    </row>
    <row r="25" spans="1:43">
      <c r="A25" s="111" t="s">
        <v>170</v>
      </c>
      <c r="B25" s="64" t="s">
        <v>171</v>
      </c>
      <c r="C25" s="76" t="s">
        <v>172</v>
      </c>
      <c r="D25" s="77" t="s">
        <v>91</v>
      </c>
      <c r="E25" s="78">
        <v>5</v>
      </c>
      <c r="F25" s="78" t="s">
        <v>173</v>
      </c>
      <c r="G25" s="78">
        <v>5.2</v>
      </c>
      <c r="H25" s="78">
        <v>55</v>
      </c>
      <c r="I25" s="79">
        <f t="shared" si="15"/>
        <v>1057.6923076923076</v>
      </c>
      <c r="J25" s="78" t="s">
        <v>174</v>
      </c>
      <c r="K25" s="78" t="s">
        <v>68</v>
      </c>
      <c r="L25" s="80" t="s">
        <v>87</v>
      </c>
      <c r="M25" s="81">
        <v>430</v>
      </c>
      <c r="N25" s="78">
        <f t="shared" si="16"/>
        <v>6</v>
      </c>
      <c r="O25" s="78" t="s">
        <v>175</v>
      </c>
      <c r="P25" s="78" t="s">
        <v>176</v>
      </c>
      <c r="Q25" s="80" t="s">
        <v>177</v>
      </c>
      <c r="R25" s="96">
        <f t="shared" si="5"/>
        <v>5</v>
      </c>
      <c r="S25" s="96">
        <f t="shared" si="6"/>
        <v>5</v>
      </c>
      <c r="T25" s="96">
        <f>COUNTA(AE25:AI25)+2</f>
        <v>4</v>
      </c>
      <c r="U25" s="97" t="s">
        <v>48</v>
      </c>
      <c r="V25" s="94" t="s">
        <v>178</v>
      </c>
      <c r="W25" s="94" t="s">
        <v>97</v>
      </c>
      <c r="X25" s="94" t="s">
        <v>51</v>
      </c>
      <c r="Y25" s="98" t="s">
        <v>179</v>
      </c>
      <c r="Z25" s="97" t="s">
        <v>52</v>
      </c>
      <c r="AA25" s="94" t="s">
        <v>162</v>
      </c>
      <c r="AB25" s="94" t="s">
        <v>146</v>
      </c>
      <c r="AC25" s="94" t="s">
        <v>127</v>
      </c>
      <c r="AD25" s="98" t="s">
        <v>80</v>
      </c>
      <c r="AE25" s="97" t="s">
        <v>180</v>
      </c>
      <c r="AF25" s="94" t="s">
        <v>58</v>
      </c>
      <c r="AG25" s="94"/>
      <c r="AH25" s="95"/>
      <c r="AI25" s="99"/>
      <c r="AJ25" s="95" t="s">
        <v>67</v>
      </c>
      <c r="AK25" s="163" t="s">
        <v>506</v>
      </c>
      <c r="AL25" s="108" t="s">
        <v>483</v>
      </c>
      <c r="AM25" s="108"/>
      <c r="AN25" s="108" t="s">
        <v>516</v>
      </c>
      <c r="AO25" s="108"/>
      <c r="AP25" s="108" t="s">
        <v>519</v>
      </c>
      <c r="AQ25" s="108"/>
    </row>
    <row r="26" spans="1:43">
      <c r="A26" s="110" t="s">
        <v>181</v>
      </c>
      <c r="B26" s="63" t="s">
        <v>122</v>
      </c>
      <c r="C26" s="76" t="s">
        <v>182</v>
      </c>
      <c r="D26" s="77" t="s">
        <v>183</v>
      </c>
      <c r="E26" s="78">
        <v>5</v>
      </c>
      <c r="F26" s="78" t="s">
        <v>173</v>
      </c>
      <c r="G26" s="78">
        <v>4.7</v>
      </c>
      <c r="H26" s="78">
        <v>61</v>
      </c>
      <c r="I26" s="79">
        <f t="shared" si="15"/>
        <v>1297.872340425532</v>
      </c>
      <c r="J26" s="78" t="s">
        <v>184</v>
      </c>
      <c r="K26" s="78" t="s">
        <v>68</v>
      </c>
      <c r="L26" s="80" t="s">
        <v>87</v>
      </c>
      <c r="M26" s="81">
        <v>528</v>
      </c>
      <c r="N26" s="78">
        <f t="shared" si="16"/>
        <v>7</v>
      </c>
      <c r="O26" s="78" t="s">
        <v>185</v>
      </c>
      <c r="P26" s="78" t="s">
        <v>186</v>
      </c>
      <c r="Q26" s="80" t="s">
        <v>187</v>
      </c>
      <c r="R26" s="96">
        <f t="shared" ref="R26" si="21">COUNTA(U26:Y26)</f>
        <v>5</v>
      </c>
      <c r="S26" s="96">
        <f t="shared" ref="S26" si="22">COUNTA(Z26:AD26)</f>
        <v>5</v>
      </c>
      <c r="T26" s="96">
        <f t="shared" ref="T26" si="23">COUNTA(AE26:AI26)+1</f>
        <v>3</v>
      </c>
      <c r="U26" s="97" t="s">
        <v>48</v>
      </c>
      <c r="V26" s="94" t="s">
        <v>188</v>
      </c>
      <c r="W26" s="94" t="s">
        <v>97</v>
      </c>
      <c r="X26" s="94" t="s">
        <v>51</v>
      </c>
      <c r="Y26" s="98" t="s">
        <v>98</v>
      </c>
      <c r="Z26" s="97" t="s">
        <v>52</v>
      </c>
      <c r="AA26" s="94" t="s">
        <v>162</v>
      </c>
      <c r="AB26" s="94" t="s">
        <v>146</v>
      </c>
      <c r="AC26" s="94" t="s">
        <v>127</v>
      </c>
      <c r="AD26" s="98" t="s">
        <v>80</v>
      </c>
      <c r="AE26" s="97" t="s">
        <v>180</v>
      </c>
      <c r="AF26" s="94" t="s">
        <v>58</v>
      </c>
      <c r="AG26" s="94"/>
      <c r="AH26" s="95"/>
      <c r="AI26" s="99"/>
      <c r="AJ26" s="95" t="s">
        <v>67</v>
      </c>
      <c r="AK26" s="163" t="s">
        <v>507</v>
      </c>
      <c r="AL26" s="108" t="s">
        <v>482</v>
      </c>
      <c r="AM26" s="108"/>
      <c r="AN26" s="108" t="s">
        <v>517</v>
      </c>
      <c r="AO26" s="108"/>
      <c r="AP26" s="108"/>
      <c r="AQ26" s="108"/>
    </row>
    <row r="27" spans="1:43" ht="15" thickBot="1">
      <c r="A27" s="110" t="s">
        <v>189</v>
      </c>
      <c r="B27" s="63" t="s">
        <v>190</v>
      </c>
      <c r="C27" s="85" t="s">
        <v>191</v>
      </c>
      <c r="D27" s="86" t="s">
        <v>183</v>
      </c>
      <c r="E27" s="87">
        <v>7</v>
      </c>
      <c r="F27" s="87" t="s">
        <v>173</v>
      </c>
      <c r="G27" s="87">
        <v>4.9000000000000004</v>
      </c>
      <c r="H27" s="87">
        <v>58</v>
      </c>
      <c r="I27" s="88">
        <f>(H27/G27)*100</f>
        <v>1183.6734693877552</v>
      </c>
      <c r="J27" s="87" t="s">
        <v>192</v>
      </c>
      <c r="K27" s="87" t="s">
        <v>68</v>
      </c>
      <c r="L27" s="89" t="s">
        <v>87</v>
      </c>
      <c r="M27" s="90" t="s">
        <v>193</v>
      </c>
      <c r="N27" s="87" t="s">
        <v>194</v>
      </c>
      <c r="O27" s="87" t="s">
        <v>195</v>
      </c>
      <c r="P27" s="87" t="s">
        <v>176</v>
      </c>
      <c r="Q27" s="89" t="s">
        <v>196</v>
      </c>
      <c r="R27" s="100">
        <f>COUNTA(U27:Y27)</f>
        <v>5</v>
      </c>
      <c r="S27" s="101">
        <f>COUNTA(Z27:AD27)</f>
        <v>5</v>
      </c>
      <c r="T27" s="102">
        <f>COUNTA(AE27:AI27)+1</f>
        <v>3</v>
      </c>
      <c r="U27" s="103" t="s">
        <v>48</v>
      </c>
      <c r="V27" s="104" t="s">
        <v>188</v>
      </c>
      <c r="W27" s="104" t="s">
        <v>97</v>
      </c>
      <c r="X27" s="104" t="s">
        <v>51</v>
      </c>
      <c r="Y27" s="105" t="s">
        <v>197</v>
      </c>
      <c r="Z27" s="103" t="s">
        <v>156</v>
      </c>
      <c r="AA27" s="104" t="s">
        <v>162</v>
      </c>
      <c r="AB27" s="104" t="s">
        <v>146</v>
      </c>
      <c r="AC27" s="104" t="s">
        <v>127</v>
      </c>
      <c r="AD27" s="105" t="s">
        <v>198</v>
      </c>
      <c r="AE27" s="103" t="s">
        <v>180</v>
      </c>
      <c r="AF27" s="104" t="s">
        <v>58</v>
      </c>
      <c r="AG27" s="104"/>
      <c r="AH27" s="106"/>
      <c r="AI27" s="107"/>
      <c r="AJ27" s="95" t="s">
        <v>67</v>
      </c>
      <c r="AK27" s="163" t="s">
        <v>508</v>
      </c>
      <c r="AL27" s="108" t="s">
        <v>484</v>
      </c>
      <c r="AM27" s="108"/>
      <c r="AN27" s="108" t="s">
        <v>514</v>
      </c>
      <c r="AO27" s="108"/>
      <c r="AP27" s="108" t="s">
        <v>527</v>
      </c>
      <c r="AQ27" s="108"/>
    </row>
    <row r="28" spans="1:43" ht="15" thickTop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30" spans="1:43">
      <c r="A30" s="36" t="s">
        <v>199</v>
      </c>
      <c r="B30" s="36" t="s">
        <v>200</v>
      </c>
      <c r="C30" s="36"/>
    </row>
    <row r="31" spans="1:43">
      <c r="A31" s="35" t="s">
        <v>40</v>
      </c>
      <c r="B31" s="35" t="s">
        <v>44</v>
      </c>
    </row>
    <row r="32" spans="1:43">
      <c r="A32" s="35" t="s">
        <v>141</v>
      </c>
      <c r="B32" s="35" t="s">
        <v>65</v>
      </c>
    </row>
    <row r="33" spans="1:2">
      <c r="A33" s="35" t="s">
        <v>201</v>
      </c>
      <c r="B33" s="35" t="s">
        <v>164</v>
      </c>
    </row>
    <row r="34" spans="1:2">
      <c r="A34" s="35" t="s">
        <v>163</v>
      </c>
      <c r="B34" s="35" t="s">
        <v>87</v>
      </c>
    </row>
    <row r="35" spans="1:2">
      <c r="A35" s="35" t="s">
        <v>202</v>
      </c>
      <c r="B35" s="35" t="s">
        <v>203</v>
      </c>
    </row>
    <row r="36" spans="1:2">
      <c r="A36" s="35" t="s">
        <v>91</v>
      </c>
      <c r="B36" s="35" t="s">
        <v>204</v>
      </c>
    </row>
    <row r="37" spans="1:2">
      <c r="A37" s="35" t="s">
        <v>183</v>
      </c>
    </row>
    <row r="38" spans="1:2">
      <c r="A38" s="35" t="s">
        <v>72</v>
      </c>
    </row>
  </sheetData>
  <autoFilter ref="A1:AQ27" xr:uid="{ABCF66AF-8DF3-49C7-BFCB-188298C4CE6A}"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</autoFilter>
  <dataConsolidate/>
  <mergeCells count="6">
    <mergeCell ref="A1:A4"/>
    <mergeCell ref="U1:AI1"/>
    <mergeCell ref="R2:T3"/>
    <mergeCell ref="U2:Y3"/>
    <mergeCell ref="Z2:AD3"/>
    <mergeCell ref="AE2:AI3"/>
  </mergeCells>
  <phoneticPr fontId="7" type="noConversion"/>
  <dataValidations count="2">
    <dataValidation type="list" allowBlank="1" showInputMessage="1" showErrorMessage="1" sqref="D5:D27" xr:uid="{418081AE-AA05-4129-BF03-863DE1D183B1}">
      <formula1>CATEGORIES</formula1>
    </dataValidation>
    <dataValidation type="list" allowBlank="1" showInputMessage="1" showErrorMessage="1" sqref="L5:L27" xr:uid="{BB97E724-C928-4254-BE3E-E134D97B7FB9}">
      <formula1>Energies</formula1>
    </dataValidation>
  </dataValidations>
  <pageMargins left="0.7" right="0.7" top="0.75" bottom="0.75" header="0.3" footer="0.3"/>
  <pageSetup paperSize="9" orientation="portrait" r:id="rId1"/>
  <headerFooter>
    <oddFooter>&amp;R_x000D_&amp;1#&amp;"Arial"&amp;10&amp;K000000 Confidential 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87C1-3490-45AC-8B7B-F4738444FF84}">
  <dimension ref="A1:AE37"/>
  <sheetViews>
    <sheetView zoomScale="115" zoomScaleNormal="11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I13" sqref="I13"/>
    </sheetView>
  </sheetViews>
  <sheetFormatPr baseColWidth="10" defaultColWidth="11.44140625" defaultRowHeight="14.4"/>
  <cols>
    <col min="1" max="1" width="52.88671875" bestFit="1" customWidth="1"/>
    <col min="2" max="3" width="11.44140625" style="9"/>
    <col min="4" max="4" width="17.44140625" bestFit="1" customWidth="1"/>
    <col min="5" max="6" width="26.5546875" style="9" customWidth="1"/>
    <col min="7" max="7" width="28.88671875" style="9" bestFit="1" customWidth="1"/>
    <col min="8" max="8" width="21.88671875" style="9" customWidth="1"/>
    <col min="9" max="12" width="31.44140625" style="9" customWidth="1"/>
    <col min="13" max="15" width="11.44140625" style="9"/>
    <col min="16" max="17" width="15.88671875" style="9" customWidth="1"/>
    <col min="18" max="19" width="16" style="9" customWidth="1"/>
    <col min="20" max="21" width="16.109375" style="9" customWidth="1"/>
    <col min="22" max="23" width="11.44140625" style="9"/>
    <col min="24" max="24" width="13.88671875" style="9" customWidth="1"/>
    <col min="25" max="27" width="13" style="9" customWidth="1"/>
    <col min="29" max="29" width="11.88671875" style="9" customWidth="1"/>
    <col min="30" max="30" width="15.109375" style="9" customWidth="1"/>
    <col min="31" max="31" width="10.44140625" style="9" customWidth="1"/>
  </cols>
  <sheetData>
    <row r="1" spans="1:31" ht="15" thickBot="1">
      <c r="B1" s="155" t="s">
        <v>205</v>
      </c>
      <c r="C1" s="156"/>
      <c r="D1" s="156"/>
      <c r="E1" s="156"/>
      <c r="F1" s="156"/>
      <c r="G1" s="156"/>
      <c r="H1" s="156"/>
      <c r="I1" s="156"/>
      <c r="J1" s="156"/>
      <c r="K1" s="157" t="s">
        <v>206</v>
      </c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207</v>
      </c>
      <c r="W1" s="157"/>
      <c r="X1" s="157"/>
      <c r="Y1" s="157"/>
      <c r="Z1" s="157"/>
      <c r="AA1" s="157"/>
      <c r="AB1" s="157"/>
      <c r="AC1" s="157"/>
      <c r="AD1" s="157"/>
      <c r="AE1" s="157"/>
    </row>
    <row r="2" spans="1:31" ht="72.599999999999994" thickBot="1">
      <c r="A2" s="26" t="s">
        <v>208</v>
      </c>
      <c r="B2" s="8" t="s">
        <v>18</v>
      </c>
      <c r="C2" s="8" t="s">
        <v>209</v>
      </c>
      <c r="D2" s="8" t="s">
        <v>210</v>
      </c>
      <c r="E2" s="6" t="s">
        <v>211</v>
      </c>
      <c r="F2" s="6" t="s">
        <v>212</v>
      </c>
      <c r="G2" s="6" t="s">
        <v>213</v>
      </c>
      <c r="H2" s="6" t="s">
        <v>214</v>
      </c>
      <c r="I2" s="6" t="s">
        <v>215</v>
      </c>
      <c r="J2" s="6" t="s">
        <v>29</v>
      </c>
      <c r="K2" s="6" t="s">
        <v>216</v>
      </c>
      <c r="L2" s="6" t="s">
        <v>217</v>
      </c>
      <c r="M2" s="6" t="s">
        <v>218</v>
      </c>
      <c r="N2" s="6" t="s">
        <v>219</v>
      </c>
      <c r="O2" s="6" t="s">
        <v>220</v>
      </c>
      <c r="P2" s="6" t="s">
        <v>221</v>
      </c>
      <c r="Q2" s="6" t="s">
        <v>222</v>
      </c>
      <c r="R2" s="6" t="s">
        <v>223</v>
      </c>
      <c r="S2" s="6" t="s">
        <v>224</v>
      </c>
      <c r="T2" s="6" t="s">
        <v>225</v>
      </c>
      <c r="U2" s="6" t="s">
        <v>226</v>
      </c>
      <c r="V2" s="6" t="s">
        <v>227</v>
      </c>
      <c r="W2" s="6" t="s">
        <v>228</v>
      </c>
      <c r="X2" s="6" t="s">
        <v>229</v>
      </c>
      <c r="Y2" s="6" t="s">
        <v>230</v>
      </c>
      <c r="Z2" s="10" t="s">
        <v>231</v>
      </c>
      <c r="AA2" s="7" t="s">
        <v>232</v>
      </c>
      <c r="AB2" s="7" t="s">
        <v>233</v>
      </c>
      <c r="AC2" s="7" t="s">
        <v>234</v>
      </c>
      <c r="AD2" s="7" t="s">
        <v>235</v>
      </c>
      <c r="AE2" s="7" t="s">
        <v>236</v>
      </c>
    </row>
    <row r="3" spans="1:31" ht="15" thickBot="1">
      <c r="A3" s="24" t="s">
        <v>237</v>
      </c>
      <c r="B3" s="14">
        <v>5</v>
      </c>
      <c r="C3" s="27">
        <v>6</v>
      </c>
      <c r="D3" s="12" t="s">
        <v>238</v>
      </c>
      <c r="E3" s="15">
        <v>100</v>
      </c>
      <c r="F3" s="15" t="s">
        <v>239</v>
      </c>
      <c r="G3" s="15">
        <v>445</v>
      </c>
      <c r="H3" s="15">
        <v>478</v>
      </c>
      <c r="I3" s="15" t="s">
        <v>240</v>
      </c>
      <c r="J3" s="16" t="s">
        <v>241</v>
      </c>
      <c r="K3" s="11" t="s">
        <v>242</v>
      </c>
      <c r="L3" s="11" t="s">
        <v>242</v>
      </c>
      <c r="M3" s="11" t="s">
        <v>242</v>
      </c>
      <c r="N3" s="15" t="s">
        <v>243</v>
      </c>
      <c r="O3" s="11" t="s">
        <v>242</v>
      </c>
      <c r="P3" s="15" t="s">
        <v>243</v>
      </c>
      <c r="Q3" s="15" t="s">
        <v>243</v>
      </c>
      <c r="R3" s="11" t="s">
        <v>242</v>
      </c>
      <c r="S3" s="15" t="s">
        <v>243</v>
      </c>
      <c r="T3" s="11" t="s">
        <v>242</v>
      </c>
      <c r="U3" s="15" t="s">
        <v>243</v>
      </c>
      <c r="V3" s="15" t="s">
        <v>242</v>
      </c>
      <c r="W3" s="15" t="s">
        <v>243</v>
      </c>
      <c r="X3" s="15" t="s">
        <v>242</v>
      </c>
      <c r="Y3" s="15" t="s">
        <v>243</v>
      </c>
      <c r="Z3" s="15" t="s">
        <v>243</v>
      </c>
      <c r="AA3" s="15" t="s">
        <v>243</v>
      </c>
      <c r="AB3" s="15" t="s">
        <v>243</v>
      </c>
      <c r="AC3" s="15" t="s">
        <v>243</v>
      </c>
      <c r="AD3" s="15" t="s">
        <v>243</v>
      </c>
      <c r="AE3" s="17" t="s">
        <v>243</v>
      </c>
    </row>
    <row r="4" spans="1:31">
      <c r="A4" s="2" t="s">
        <v>244</v>
      </c>
      <c r="B4" s="18">
        <v>5</v>
      </c>
      <c r="C4" s="28">
        <v>6</v>
      </c>
      <c r="D4" s="12" t="s">
        <v>238</v>
      </c>
      <c r="E4" s="11">
        <v>100</v>
      </c>
      <c r="F4" s="11" t="s">
        <v>245</v>
      </c>
      <c r="G4" s="11">
        <v>445</v>
      </c>
      <c r="H4" s="15">
        <v>478</v>
      </c>
      <c r="I4" s="11" t="s">
        <v>240</v>
      </c>
      <c r="J4" s="13" t="s">
        <v>246</v>
      </c>
      <c r="K4" s="11" t="s">
        <v>242</v>
      </c>
      <c r="L4" s="11" t="s">
        <v>242</v>
      </c>
      <c r="M4" s="11" t="s">
        <v>242</v>
      </c>
      <c r="N4" s="11" t="s">
        <v>243</v>
      </c>
      <c r="O4" s="11" t="s">
        <v>242</v>
      </c>
      <c r="P4" s="11" t="s">
        <v>243</v>
      </c>
      <c r="Q4" s="11" t="s">
        <v>243</v>
      </c>
      <c r="R4" s="11" t="s">
        <v>242</v>
      </c>
      <c r="S4" s="11" t="s">
        <v>243</v>
      </c>
      <c r="T4" s="11" t="s">
        <v>242</v>
      </c>
      <c r="U4" s="11" t="s">
        <v>243</v>
      </c>
      <c r="V4" s="11" t="s">
        <v>242</v>
      </c>
      <c r="W4" s="11" t="s">
        <v>243</v>
      </c>
      <c r="X4" s="11" t="s">
        <v>242</v>
      </c>
      <c r="Y4" s="11" t="s">
        <v>243</v>
      </c>
      <c r="Z4" s="11" t="s">
        <v>243</v>
      </c>
      <c r="AA4" s="11" t="s">
        <v>243</v>
      </c>
      <c r="AB4" s="11" t="s">
        <v>243</v>
      </c>
      <c r="AC4" s="11" t="s">
        <v>243</v>
      </c>
      <c r="AD4" s="11" t="s">
        <v>243</v>
      </c>
      <c r="AE4" s="19" t="s">
        <v>243</v>
      </c>
    </row>
    <row r="5" spans="1:31">
      <c r="A5" s="2" t="s">
        <v>247</v>
      </c>
      <c r="B5" s="18">
        <v>5</v>
      </c>
      <c r="C5" s="28">
        <v>6</v>
      </c>
      <c r="D5" s="12" t="s">
        <v>238</v>
      </c>
      <c r="E5" s="11">
        <v>115</v>
      </c>
      <c r="F5" s="11" t="s">
        <v>248</v>
      </c>
      <c r="G5" s="11">
        <v>428</v>
      </c>
      <c r="H5" s="11">
        <v>471</v>
      </c>
      <c r="I5" s="11" t="s">
        <v>240</v>
      </c>
      <c r="J5" s="13" t="s">
        <v>249</v>
      </c>
      <c r="K5" s="11" t="s">
        <v>242</v>
      </c>
      <c r="L5" s="11" t="s">
        <v>242</v>
      </c>
      <c r="M5" s="11" t="s">
        <v>242</v>
      </c>
      <c r="N5" s="11" t="s">
        <v>243</v>
      </c>
      <c r="O5" s="11" t="s">
        <v>242</v>
      </c>
      <c r="P5" s="11" t="s">
        <v>243</v>
      </c>
      <c r="Q5" s="11" t="s">
        <v>243</v>
      </c>
      <c r="R5" s="11" t="s">
        <v>242</v>
      </c>
      <c r="S5" s="11" t="s">
        <v>243</v>
      </c>
      <c r="T5" s="11" t="s">
        <v>242</v>
      </c>
      <c r="U5" s="11" t="s">
        <v>243</v>
      </c>
      <c r="V5" s="11" t="s">
        <v>242</v>
      </c>
      <c r="W5" s="11" t="s">
        <v>243</v>
      </c>
      <c r="X5" s="11" t="s">
        <v>242</v>
      </c>
      <c r="Y5" s="11" t="s">
        <v>243</v>
      </c>
      <c r="Z5" s="11" t="s">
        <v>243</v>
      </c>
      <c r="AA5" s="11" t="s">
        <v>243</v>
      </c>
      <c r="AB5" s="11" t="s">
        <v>243</v>
      </c>
      <c r="AC5" s="11" t="s">
        <v>243</v>
      </c>
      <c r="AD5" s="11" t="s">
        <v>243</v>
      </c>
      <c r="AE5" s="19" t="s">
        <v>243</v>
      </c>
    </row>
    <row r="6" spans="1:31">
      <c r="A6" s="3" t="s">
        <v>250</v>
      </c>
      <c r="B6" s="18">
        <v>5</v>
      </c>
      <c r="C6" s="28">
        <v>6</v>
      </c>
      <c r="D6" s="12" t="s">
        <v>238</v>
      </c>
      <c r="E6" s="11">
        <v>115</v>
      </c>
      <c r="F6" s="11" t="s">
        <v>251</v>
      </c>
      <c r="G6" s="11">
        <v>376</v>
      </c>
      <c r="H6" s="11">
        <v>414</v>
      </c>
      <c r="I6" s="11" t="s">
        <v>240</v>
      </c>
      <c r="J6" s="11" t="s">
        <v>249</v>
      </c>
      <c r="K6" s="11" t="s">
        <v>242</v>
      </c>
      <c r="L6" s="11" t="s">
        <v>242</v>
      </c>
      <c r="M6" s="11" t="s">
        <v>242</v>
      </c>
      <c r="N6" s="11" t="s">
        <v>243</v>
      </c>
      <c r="O6" s="11" t="s">
        <v>242</v>
      </c>
      <c r="P6" s="11" t="s">
        <v>243</v>
      </c>
      <c r="Q6" s="11" t="s">
        <v>243</v>
      </c>
      <c r="R6" s="11" t="s">
        <v>242</v>
      </c>
      <c r="S6" s="11" t="s">
        <v>243</v>
      </c>
      <c r="T6" s="11" t="s">
        <v>242</v>
      </c>
      <c r="U6" s="11" t="s">
        <v>243</v>
      </c>
      <c r="V6" s="11" t="s">
        <v>242</v>
      </c>
      <c r="W6" s="11" t="s">
        <v>243</v>
      </c>
      <c r="X6" s="11" t="s">
        <v>242</v>
      </c>
      <c r="Y6" s="11" t="s">
        <v>243</v>
      </c>
      <c r="Z6" s="11" t="s">
        <v>243</v>
      </c>
      <c r="AA6" s="11" t="s">
        <v>243</v>
      </c>
      <c r="AB6" s="11" t="s">
        <v>243</v>
      </c>
      <c r="AC6" s="11" t="s">
        <v>243</v>
      </c>
      <c r="AD6" s="11" t="s">
        <v>243</v>
      </c>
      <c r="AE6" s="19" t="s">
        <v>243</v>
      </c>
    </row>
    <row r="7" spans="1:31">
      <c r="A7" s="3" t="s">
        <v>252</v>
      </c>
      <c r="B7" s="18">
        <v>5</v>
      </c>
      <c r="C7" s="28">
        <v>6</v>
      </c>
      <c r="D7" s="12" t="s">
        <v>253</v>
      </c>
      <c r="E7" s="11">
        <v>90</v>
      </c>
      <c r="F7" s="11" t="s">
        <v>254</v>
      </c>
      <c r="G7" s="11">
        <v>320</v>
      </c>
      <c r="H7" s="11"/>
      <c r="I7" s="11" t="s">
        <v>255</v>
      </c>
      <c r="J7" s="11" t="s">
        <v>46</v>
      </c>
      <c r="K7" s="11" t="s">
        <v>242</v>
      </c>
      <c r="L7" s="11" t="s">
        <v>242</v>
      </c>
      <c r="M7" s="11" t="s">
        <v>242</v>
      </c>
      <c r="N7" s="11" t="s">
        <v>243</v>
      </c>
      <c r="O7" s="11" t="s">
        <v>242</v>
      </c>
      <c r="P7" s="11" t="s">
        <v>243</v>
      </c>
      <c r="Q7" s="11" t="s">
        <v>243</v>
      </c>
      <c r="R7" s="11" t="s">
        <v>242</v>
      </c>
      <c r="S7" s="11" t="s">
        <v>243</v>
      </c>
      <c r="T7" s="11" t="s">
        <v>242</v>
      </c>
      <c r="U7" s="11" t="s">
        <v>243</v>
      </c>
      <c r="V7" s="11" t="s">
        <v>242</v>
      </c>
      <c r="W7" s="11" t="s">
        <v>243</v>
      </c>
      <c r="X7" s="11" t="s">
        <v>242</v>
      </c>
      <c r="Y7" s="11" t="s">
        <v>243</v>
      </c>
      <c r="Z7" s="11" t="s">
        <v>243</v>
      </c>
      <c r="AA7" s="11" t="s">
        <v>243</v>
      </c>
      <c r="AB7" s="11" t="s">
        <v>243</v>
      </c>
      <c r="AC7" s="11" t="s">
        <v>243</v>
      </c>
      <c r="AD7" s="11" t="s">
        <v>243</v>
      </c>
      <c r="AE7" s="19" t="s">
        <v>243</v>
      </c>
    </row>
    <row r="8" spans="1:31">
      <c r="A8" s="3" t="s">
        <v>256</v>
      </c>
      <c r="B8" s="18">
        <v>7</v>
      </c>
      <c r="C8" s="28">
        <v>6</v>
      </c>
      <c r="D8" s="12" t="s">
        <v>257</v>
      </c>
      <c r="E8" s="11">
        <v>115</v>
      </c>
      <c r="F8" s="11" t="s">
        <v>258</v>
      </c>
      <c r="G8" s="11" t="s">
        <v>259</v>
      </c>
      <c r="H8" s="11"/>
      <c r="I8" s="11" t="s">
        <v>260</v>
      </c>
      <c r="J8" s="11" t="s">
        <v>261</v>
      </c>
      <c r="K8" s="11" t="s">
        <v>242</v>
      </c>
      <c r="L8" s="11" t="s">
        <v>242</v>
      </c>
      <c r="M8" s="11" t="s">
        <v>242</v>
      </c>
      <c r="N8" s="11" t="s">
        <v>243</v>
      </c>
      <c r="O8" s="11" t="s">
        <v>242</v>
      </c>
      <c r="P8" s="11" t="s">
        <v>243</v>
      </c>
      <c r="Q8" s="11" t="s">
        <v>243</v>
      </c>
      <c r="R8" s="11" t="s">
        <v>242</v>
      </c>
      <c r="S8" s="11" t="s">
        <v>243</v>
      </c>
      <c r="T8" s="11" t="s">
        <v>242</v>
      </c>
      <c r="U8" s="11" t="s">
        <v>243</v>
      </c>
      <c r="V8" s="11" t="s">
        <v>243</v>
      </c>
      <c r="W8" s="11" t="s">
        <v>243</v>
      </c>
      <c r="X8" s="11" t="s">
        <v>242</v>
      </c>
      <c r="Y8" s="11" t="s">
        <v>243</v>
      </c>
      <c r="Z8" s="11" t="s">
        <v>243</v>
      </c>
      <c r="AA8" s="11" t="s">
        <v>243</v>
      </c>
      <c r="AB8" s="11" t="s">
        <v>243</v>
      </c>
      <c r="AC8" s="11" t="s">
        <v>243</v>
      </c>
      <c r="AD8" s="11" t="s">
        <v>243</v>
      </c>
      <c r="AE8" s="19" t="s">
        <v>243</v>
      </c>
    </row>
    <row r="9" spans="1:31">
      <c r="A9" s="1" t="s">
        <v>262</v>
      </c>
      <c r="B9" s="18">
        <v>5</v>
      </c>
      <c r="C9" s="28">
        <v>5</v>
      </c>
      <c r="D9" s="12" t="s">
        <v>263</v>
      </c>
      <c r="E9" s="11">
        <v>90</v>
      </c>
      <c r="F9" s="11" t="s">
        <v>264</v>
      </c>
      <c r="G9" s="11"/>
      <c r="H9" s="11">
        <v>391</v>
      </c>
      <c r="I9" s="11" t="s">
        <v>124</v>
      </c>
      <c r="J9" s="11" t="s">
        <v>265</v>
      </c>
      <c r="K9" s="11" t="s">
        <v>242</v>
      </c>
      <c r="L9" s="11" t="s">
        <v>242</v>
      </c>
      <c r="M9" s="11" t="s">
        <v>242</v>
      </c>
      <c r="N9" s="11" t="s">
        <v>242</v>
      </c>
      <c r="O9" s="11" t="s">
        <v>242</v>
      </c>
      <c r="P9" s="11" t="s">
        <v>243</v>
      </c>
      <c r="Q9" s="11" t="s">
        <v>243</v>
      </c>
      <c r="R9" s="11" t="s">
        <v>242</v>
      </c>
      <c r="S9" s="11" t="s">
        <v>243</v>
      </c>
      <c r="T9" s="11" t="s">
        <v>242</v>
      </c>
      <c r="U9" s="11" t="s">
        <v>243</v>
      </c>
      <c r="V9" s="11" t="s">
        <v>242</v>
      </c>
      <c r="W9" s="11" t="s">
        <v>242</v>
      </c>
      <c r="X9" s="11" t="s">
        <v>242</v>
      </c>
      <c r="Y9" s="11" t="s">
        <v>242</v>
      </c>
      <c r="Z9" s="11" t="s">
        <v>242</v>
      </c>
      <c r="AA9" s="11" t="s">
        <v>242</v>
      </c>
      <c r="AB9" s="30" t="s">
        <v>242</v>
      </c>
      <c r="AC9" s="11" t="s">
        <v>243</v>
      </c>
      <c r="AD9" s="11" t="s">
        <v>243</v>
      </c>
      <c r="AE9" s="19" t="s">
        <v>242</v>
      </c>
    </row>
    <row r="10" spans="1:31">
      <c r="A10" s="1" t="s">
        <v>266</v>
      </c>
      <c r="B10" s="18">
        <v>5</v>
      </c>
      <c r="C10" s="28"/>
      <c r="D10" s="12" t="s">
        <v>267</v>
      </c>
      <c r="E10" s="11">
        <v>140</v>
      </c>
      <c r="F10" s="11">
        <v>5.2</v>
      </c>
      <c r="G10" s="11"/>
      <c r="H10" s="11">
        <v>391</v>
      </c>
      <c r="I10" s="11" t="s">
        <v>124</v>
      </c>
      <c r="J10" s="11" t="s">
        <v>265</v>
      </c>
      <c r="K10" s="11" t="s">
        <v>242</v>
      </c>
      <c r="L10" s="11" t="s">
        <v>242</v>
      </c>
      <c r="M10" s="11" t="s">
        <v>242</v>
      </c>
      <c r="N10" s="11" t="s">
        <v>242</v>
      </c>
      <c r="O10" s="11" t="s">
        <v>242</v>
      </c>
      <c r="P10" s="11" t="s">
        <v>243</v>
      </c>
      <c r="Q10" s="11" t="s">
        <v>243</v>
      </c>
      <c r="R10" s="11" t="s">
        <v>242</v>
      </c>
      <c r="S10" s="11" t="s">
        <v>243</v>
      </c>
      <c r="T10" s="11" t="s">
        <v>242</v>
      </c>
      <c r="U10" s="11" t="s">
        <v>243</v>
      </c>
      <c r="V10" s="11" t="s">
        <v>242</v>
      </c>
      <c r="W10" s="11" t="s">
        <v>242</v>
      </c>
      <c r="X10" s="11" t="s">
        <v>242</v>
      </c>
      <c r="Y10" s="11" t="s">
        <v>242</v>
      </c>
      <c r="Z10" s="11" t="s">
        <v>242</v>
      </c>
      <c r="AA10" s="11" t="s">
        <v>242</v>
      </c>
      <c r="AB10" s="30" t="s">
        <v>242</v>
      </c>
      <c r="AC10" s="11" t="s">
        <v>243</v>
      </c>
      <c r="AD10" s="11" t="s">
        <v>243</v>
      </c>
      <c r="AE10" s="19" t="s">
        <v>242</v>
      </c>
    </row>
    <row r="11" spans="1:31">
      <c r="A11" s="1" t="s">
        <v>268</v>
      </c>
      <c r="B11" s="18">
        <v>5</v>
      </c>
      <c r="C11" s="28">
        <v>5</v>
      </c>
      <c r="D11" s="12" t="s">
        <v>263</v>
      </c>
      <c r="E11" s="11">
        <v>100</v>
      </c>
      <c r="F11" s="11" t="s">
        <v>269</v>
      </c>
      <c r="G11" s="11"/>
      <c r="H11" s="11" t="s">
        <v>270</v>
      </c>
      <c r="I11" s="11" t="s">
        <v>271</v>
      </c>
      <c r="J11" s="11" t="s">
        <v>272</v>
      </c>
      <c r="K11" s="11" t="s">
        <v>242</v>
      </c>
      <c r="L11" s="11" t="s">
        <v>242</v>
      </c>
      <c r="M11" s="11" t="s">
        <v>242</v>
      </c>
      <c r="N11" s="11" t="s">
        <v>242</v>
      </c>
      <c r="O11" s="11" t="s">
        <v>242</v>
      </c>
      <c r="P11" s="11" t="s">
        <v>243</v>
      </c>
      <c r="Q11" s="11" t="s">
        <v>243</v>
      </c>
      <c r="R11" s="11" t="s">
        <v>242</v>
      </c>
      <c r="S11" s="11" t="s">
        <v>243</v>
      </c>
      <c r="T11" s="11" t="s">
        <v>242</v>
      </c>
      <c r="U11" s="11" t="s">
        <v>243</v>
      </c>
      <c r="V11" s="11" t="s">
        <v>242</v>
      </c>
      <c r="W11" s="11" t="s">
        <v>242</v>
      </c>
      <c r="X11" s="11" t="s">
        <v>242</v>
      </c>
      <c r="Y11" s="11" t="s">
        <v>242</v>
      </c>
      <c r="Z11" s="11" t="s">
        <v>242</v>
      </c>
      <c r="AA11" s="11" t="s">
        <v>242</v>
      </c>
      <c r="AB11" s="11" t="s">
        <v>242</v>
      </c>
      <c r="AC11" s="11" t="s">
        <v>243</v>
      </c>
      <c r="AD11" s="11" t="s">
        <v>243</v>
      </c>
      <c r="AE11" s="19" t="s">
        <v>242</v>
      </c>
    </row>
    <row r="12" spans="1:31">
      <c r="A12" s="31" t="s">
        <v>273</v>
      </c>
      <c r="B12" s="18">
        <v>5</v>
      </c>
      <c r="C12" s="28">
        <v>5</v>
      </c>
      <c r="D12" s="12" t="s">
        <v>263</v>
      </c>
      <c r="E12" s="11">
        <v>140</v>
      </c>
      <c r="F12" s="11">
        <v>5.7</v>
      </c>
      <c r="G12" s="11"/>
      <c r="H12" s="11" t="s">
        <v>270</v>
      </c>
      <c r="I12" s="11" t="s">
        <v>271</v>
      </c>
      <c r="J12" s="11" t="s">
        <v>272</v>
      </c>
      <c r="K12" s="11" t="s">
        <v>242</v>
      </c>
      <c r="L12" s="11" t="s">
        <v>242</v>
      </c>
      <c r="M12" s="11" t="s">
        <v>242</v>
      </c>
      <c r="N12" s="11" t="s">
        <v>242</v>
      </c>
      <c r="O12" s="11" t="s">
        <v>242</v>
      </c>
      <c r="P12" s="11" t="s">
        <v>243</v>
      </c>
      <c r="Q12" s="11" t="s">
        <v>243</v>
      </c>
      <c r="R12" s="11" t="s">
        <v>242</v>
      </c>
      <c r="S12" s="11" t="s">
        <v>243</v>
      </c>
      <c r="T12" s="11" t="s">
        <v>242</v>
      </c>
      <c r="U12" s="11" t="s">
        <v>243</v>
      </c>
      <c r="V12" s="11" t="s">
        <v>242</v>
      </c>
      <c r="W12" s="11" t="s">
        <v>242</v>
      </c>
      <c r="X12" s="11" t="s">
        <v>242</v>
      </c>
      <c r="Y12" s="11" t="s">
        <v>242</v>
      </c>
      <c r="Z12" s="11" t="s">
        <v>242</v>
      </c>
      <c r="AA12" s="11" t="s">
        <v>242</v>
      </c>
      <c r="AB12" s="11" t="s">
        <v>242</v>
      </c>
      <c r="AC12" s="11" t="s">
        <v>243</v>
      </c>
      <c r="AD12" s="11" t="s">
        <v>243</v>
      </c>
      <c r="AE12" s="19" t="s">
        <v>242</v>
      </c>
    </row>
    <row r="13" spans="1:31">
      <c r="A13" s="1" t="s">
        <v>274</v>
      </c>
      <c r="B13" s="18">
        <v>5</v>
      </c>
      <c r="C13" s="28">
        <v>8</v>
      </c>
      <c r="D13" s="12" t="s">
        <v>263</v>
      </c>
      <c r="E13" s="11">
        <v>140</v>
      </c>
      <c r="F13" s="11" t="s">
        <v>275</v>
      </c>
      <c r="G13" s="11"/>
      <c r="H13" s="11" t="s">
        <v>270</v>
      </c>
      <c r="I13" s="11" t="s">
        <v>271</v>
      </c>
      <c r="J13" s="11" t="s">
        <v>272</v>
      </c>
      <c r="K13" s="11" t="s">
        <v>242</v>
      </c>
      <c r="L13" s="11" t="s">
        <v>242</v>
      </c>
      <c r="M13" s="11" t="s">
        <v>242</v>
      </c>
      <c r="N13" s="11" t="s">
        <v>242</v>
      </c>
      <c r="O13" s="11" t="s">
        <v>242</v>
      </c>
      <c r="P13" s="11" t="s">
        <v>243</v>
      </c>
      <c r="Q13" s="11" t="s">
        <v>243</v>
      </c>
      <c r="R13" s="11" t="s">
        <v>242</v>
      </c>
      <c r="S13" s="11" t="s">
        <v>243</v>
      </c>
      <c r="T13" s="11" t="s">
        <v>242</v>
      </c>
      <c r="U13" s="11" t="s">
        <v>243</v>
      </c>
      <c r="V13" s="11" t="s">
        <v>242</v>
      </c>
      <c r="W13" s="11" t="s">
        <v>242</v>
      </c>
      <c r="X13" s="11" t="s">
        <v>242</v>
      </c>
      <c r="Y13" s="11" t="s">
        <v>242</v>
      </c>
      <c r="Z13" s="11" t="s">
        <v>242</v>
      </c>
      <c r="AA13" s="11" t="s">
        <v>242</v>
      </c>
      <c r="AB13" s="11" t="s">
        <v>242</v>
      </c>
      <c r="AC13" s="11" t="s">
        <v>243</v>
      </c>
      <c r="AD13" s="11" t="s">
        <v>243</v>
      </c>
      <c r="AE13" s="19" t="s">
        <v>242</v>
      </c>
    </row>
    <row r="14" spans="1:31">
      <c r="A14" s="32" t="s">
        <v>276</v>
      </c>
      <c r="B14" s="18">
        <v>5</v>
      </c>
      <c r="C14" s="28">
        <v>8</v>
      </c>
      <c r="D14" s="12" t="s">
        <v>263</v>
      </c>
      <c r="E14" s="11">
        <v>160</v>
      </c>
      <c r="F14" s="11">
        <v>1.5</v>
      </c>
      <c r="G14" s="11"/>
      <c r="H14" s="11" t="s">
        <v>277</v>
      </c>
      <c r="I14" s="11" t="s">
        <v>271</v>
      </c>
      <c r="J14" s="11" t="s">
        <v>272</v>
      </c>
      <c r="K14" s="11" t="s">
        <v>242</v>
      </c>
      <c r="L14" s="11" t="s">
        <v>242</v>
      </c>
      <c r="M14" s="11" t="s">
        <v>242</v>
      </c>
      <c r="N14" s="11" t="s">
        <v>242</v>
      </c>
      <c r="O14" s="11" t="s">
        <v>242</v>
      </c>
      <c r="P14" s="11" t="s">
        <v>243</v>
      </c>
      <c r="Q14" s="11" t="s">
        <v>243</v>
      </c>
      <c r="R14" s="11" t="s">
        <v>242</v>
      </c>
      <c r="S14" s="11" t="s">
        <v>243</v>
      </c>
      <c r="T14" s="11" t="s">
        <v>242</v>
      </c>
      <c r="U14" s="11" t="s">
        <v>243</v>
      </c>
      <c r="V14" s="11" t="s">
        <v>242</v>
      </c>
      <c r="W14" s="11" t="s">
        <v>242</v>
      </c>
      <c r="X14" s="11" t="s">
        <v>242</v>
      </c>
      <c r="Y14" s="11" t="s">
        <v>242</v>
      </c>
      <c r="Z14" s="11" t="s">
        <v>242</v>
      </c>
      <c r="AA14" s="11" t="s">
        <v>242</v>
      </c>
      <c r="AB14" s="11" t="s">
        <v>242</v>
      </c>
      <c r="AC14" s="11" t="s">
        <v>243</v>
      </c>
      <c r="AD14" s="11" t="s">
        <v>243</v>
      </c>
      <c r="AE14" s="19" t="s">
        <v>242</v>
      </c>
    </row>
    <row r="15" spans="1:31">
      <c r="A15" s="32" t="s">
        <v>278</v>
      </c>
      <c r="B15" s="18">
        <v>5</v>
      </c>
      <c r="C15" s="28"/>
      <c r="D15" s="12" t="s">
        <v>263</v>
      </c>
      <c r="E15" s="11">
        <v>140</v>
      </c>
      <c r="F15" s="11">
        <v>5.5</v>
      </c>
      <c r="G15" s="11">
        <v>407</v>
      </c>
      <c r="H15" s="11">
        <v>460</v>
      </c>
      <c r="I15" s="11" t="s">
        <v>279</v>
      </c>
      <c r="J15" s="11" t="s">
        <v>280</v>
      </c>
      <c r="K15" s="11" t="s">
        <v>242</v>
      </c>
      <c r="L15" s="11" t="s">
        <v>243</v>
      </c>
      <c r="M15" s="11" t="s">
        <v>243</v>
      </c>
      <c r="N15" s="11" t="s">
        <v>242</v>
      </c>
      <c r="O15" s="11" t="s">
        <v>242</v>
      </c>
      <c r="P15" s="11" t="s">
        <v>243</v>
      </c>
      <c r="Q15" s="11" t="s">
        <v>243</v>
      </c>
      <c r="R15" s="11" t="s">
        <v>242</v>
      </c>
      <c r="S15" s="11" t="s">
        <v>243</v>
      </c>
      <c r="T15" s="11" t="s">
        <v>242</v>
      </c>
      <c r="U15" s="11" t="s">
        <v>243</v>
      </c>
      <c r="V15" s="11" t="s">
        <v>242</v>
      </c>
      <c r="W15" s="11" t="s">
        <v>242</v>
      </c>
      <c r="X15" s="11" t="s">
        <v>242</v>
      </c>
      <c r="Y15" s="11" t="s">
        <v>243</v>
      </c>
      <c r="Z15" s="11" t="s">
        <v>242</v>
      </c>
      <c r="AA15" s="11" t="s">
        <v>242</v>
      </c>
      <c r="AB15" s="11" t="s">
        <v>243</v>
      </c>
      <c r="AC15" s="11" t="s">
        <v>243</v>
      </c>
      <c r="AD15" s="11" t="s">
        <v>242</v>
      </c>
      <c r="AE15" s="19" t="s">
        <v>243</v>
      </c>
    </row>
    <row r="16" spans="1:31">
      <c r="A16" s="32" t="s">
        <v>281</v>
      </c>
      <c r="B16" s="18">
        <v>5</v>
      </c>
      <c r="C16" s="28"/>
      <c r="D16" s="12" t="s">
        <v>263</v>
      </c>
      <c r="E16" s="11">
        <v>140</v>
      </c>
      <c r="F16" s="11">
        <v>5.5</v>
      </c>
      <c r="G16" s="11">
        <v>407</v>
      </c>
      <c r="H16" s="11">
        <v>460</v>
      </c>
      <c r="I16" s="11" t="s">
        <v>279</v>
      </c>
      <c r="J16" s="11" t="s">
        <v>280</v>
      </c>
      <c r="K16" s="11" t="s">
        <v>242</v>
      </c>
      <c r="L16" s="11" t="s">
        <v>243</v>
      </c>
      <c r="M16" s="11" t="s">
        <v>243</v>
      </c>
      <c r="N16" s="11" t="s">
        <v>242</v>
      </c>
      <c r="O16" s="11" t="s">
        <v>242</v>
      </c>
      <c r="P16" s="11" t="s">
        <v>243</v>
      </c>
      <c r="Q16" s="11" t="s">
        <v>243</v>
      </c>
      <c r="R16" s="11" t="s">
        <v>242</v>
      </c>
      <c r="S16" s="11" t="s">
        <v>243</v>
      </c>
      <c r="T16" s="11" t="s">
        <v>242</v>
      </c>
      <c r="U16" s="11" t="s">
        <v>243</v>
      </c>
      <c r="V16" s="11" t="s">
        <v>242</v>
      </c>
      <c r="W16" s="11" t="s">
        <v>242</v>
      </c>
      <c r="X16" s="11" t="s">
        <v>242</v>
      </c>
      <c r="Y16" s="11" t="s">
        <v>243</v>
      </c>
      <c r="Z16" s="11" t="s">
        <v>242</v>
      </c>
      <c r="AA16" s="11" t="s">
        <v>242</v>
      </c>
      <c r="AB16" s="11" t="s">
        <v>243</v>
      </c>
      <c r="AC16" s="11" t="s">
        <v>243</v>
      </c>
      <c r="AD16" s="11" t="s">
        <v>242</v>
      </c>
      <c r="AE16" s="19" t="s">
        <v>243</v>
      </c>
    </row>
    <row r="17" spans="1:31">
      <c r="A17" s="32" t="s">
        <v>282</v>
      </c>
      <c r="B17" s="18">
        <v>5</v>
      </c>
      <c r="C17" s="28"/>
      <c r="D17" s="12" t="s">
        <v>263</v>
      </c>
      <c r="E17" s="11">
        <v>115</v>
      </c>
      <c r="F17" s="11">
        <v>3.9</v>
      </c>
      <c r="G17" s="11">
        <v>335</v>
      </c>
      <c r="H17" s="11">
        <v>380</v>
      </c>
      <c r="I17" s="11" t="s">
        <v>279</v>
      </c>
      <c r="J17" s="11" t="s">
        <v>280</v>
      </c>
      <c r="K17" s="11" t="s">
        <v>242</v>
      </c>
      <c r="L17" s="11" t="s">
        <v>243</v>
      </c>
      <c r="M17" s="11" t="s">
        <v>243</v>
      </c>
      <c r="N17" s="11" t="s">
        <v>242</v>
      </c>
      <c r="O17" s="11" t="s">
        <v>242</v>
      </c>
      <c r="P17" s="11" t="s">
        <v>243</v>
      </c>
      <c r="Q17" s="11" t="s">
        <v>243</v>
      </c>
      <c r="R17" s="11" t="s">
        <v>242</v>
      </c>
      <c r="S17" s="11" t="s">
        <v>243</v>
      </c>
      <c r="T17" s="11" t="s">
        <v>242</v>
      </c>
      <c r="U17" s="11" t="s">
        <v>243</v>
      </c>
      <c r="V17" s="11" t="s">
        <v>242</v>
      </c>
      <c r="W17" s="11" t="s">
        <v>242</v>
      </c>
      <c r="X17" s="11" t="s">
        <v>242</v>
      </c>
      <c r="Y17" s="11" t="s">
        <v>243</v>
      </c>
      <c r="Z17" s="11" t="s">
        <v>242</v>
      </c>
      <c r="AA17" s="11" t="s">
        <v>242</v>
      </c>
      <c r="AB17" s="11" t="s">
        <v>243</v>
      </c>
      <c r="AC17" s="11" t="s">
        <v>243</v>
      </c>
      <c r="AD17" s="11" t="s">
        <v>242</v>
      </c>
      <c r="AE17" s="19" t="s">
        <v>243</v>
      </c>
    </row>
    <row r="18" spans="1:31">
      <c r="A18" s="1" t="s">
        <v>283</v>
      </c>
      <c r="B18" s="18">
        <v>5</v>
      </c>
      <c r="C18" s="28"/>
      <c r="D18" s="12" t="s">
        <v>263</v>
      </c>
      <c r="E18" s="11">
        <v>140</v>
      </c>
      <c r="F18" s="11">
        <v>5.5</v>
      </c>
      <c r="G18" s="11">
        <v>507</v>
      </c>
      <c r="H18" s="11">
        <v>573</v>
      </c>
      <c r="I18" s="11" t="s">
        <v>284</v>
      </c>
      <c r="J18" s="11" t="s">
        <v>280</v>
      </c>
      <c r="K18" s="11" t="s">
        <v>242</v>
      </c>
      <c r="L18" s="11" t="s">
        <v>243</v>
      </c>
      <c r="M18" s="11" t="s">
        <v>243</v>
      </c>
      <c r="N18" s="11" t="s">
        <v>242</v>
      </c>
      <c r="O18" s="11" t="s">
        <v>242</v>
      </c>
      <c r="P18" s="11" t="s">
        <v>243</v>
      </c>
      <c r="Q18" s="11" t="s">
        <v>243</v>
      </c>
      <c r="R18" s="11" t="s">
        <v>242</v>
      </c>
      <c r="S18" s="11" t="s">
        <v>243</v>
      </c>
      <c r="T18" s="11" t="s">
        <v>242</v>
      </c>
      <c r="U18" s="11" t="s">
        <v>243</v>
      </c>
      <c r="V18" s="11" t="s">
        <v>242</v>
      </c>
      <c r="W18" s="11" t="s">
        <v>242</v>
      </c>
      <c r="X18" s="11" t="s">
        <v>242</v>
      </c>
      <c r="Y18" s="11" t="s">
        <v>243</v>
      </c>
      <c r="Z18" s="11" t="s">
        <v>242</v>
      </c>
      <c r="AA18" s="11" t="s">
        <v>242</v>
      </c>
      <c r="AB18" s="12" t="s">
        <v>243</v>
      </c>
      <c r="AC18" s="11" t="s">
        <v>243</v>
      </c>
      <c r="AD18" s="11" t="s">
        <v>242</v>
      </c>
      <c r="AE18" s="19" t="s">
        <v>243</v>
      </c>
    </row>
    <row r="19" spans="1:31">
      <c r="A19" s="1" t="s">
        <v>285</v>
      </c>
      <c r="B19" s="18">
        <v>5</v>
      </c>
      <c r="C19" s="28"/>
      <c r="D19" s="12" t="s">
        <v>263</v>
      </c>
      <c r="E19" s="11">
        <v>160</v>
      </c>
      <c r="F19" s="11">
        <v>1.3</v>
      </c>
      <c r="G19" s="11"/>
      <c r="H19" s="11">
        <v>447</v>
      </c>
      <c r="I19" s="11" t="s">
        <v>284</v>
      </c>
      <c r="J19" s="11" t="s">
        <v>280</v>
      </c>
      <c r="K19" s="11" t="s">
        <v>242</v>
      </c>
      <c r="L19" s="11" t="s">
        <v>243</v>
      </c>
      <c r="M19" s="11" t="s">
        <v>243</v>
      </c>
      <c r="N19" s="11" t="s">
        <v>242</v>
      </c>
      <c r="O19" s="11" t="s">
        <v>242</v>
      </c>
      <c r="P19" s="11" t="s">
        <v>243</v>
      </c>
      <c r="Q19" s="11" t="s">
        <v>243</v>
      </c>
      <c r="R19" s="11" t="s">
        <v>242</v>
      </c>
      <c r="S19" s="11" t="s">
        <v>243</v>
      </c>
      <c r="T19" s="11" t="s">
        <v>242</v>
      </c>
      <c r="U19" s="11" t="s">
        <v>243</v>
      </c>
      <c r="V19" s="11" t="s">
        <v>242</v>
      </c>
      <c r="W19" s="11" t="s">
        <v>242</v>
      </c>
      <c r="X19" s="11" t="s">
        <v>242</v>
      </c>
      <c r="Y19" s="11" t="s">
        <v>243</v>
      </c>
      <c r="Z19" s="11" t="s">
        <v>242</v>
      </c>
      <c r="AA19" s="11" t="s">
        <v>242</v>
      </c>
      <c r="AB19" s="12" t="s">
        <v>243</v>
      </c>
      <c r="AC19" s="11" t="s">
        <v>243</v>
      </c>
      <c r="AD19" s="11" t="s">
        <v>242</v>
      </c>
      <c r="AE19" s="19" t="s">
        <v>243</v>
      </c>
    </row>
    <row r="20" spans="1:31">
      <c r="A20" s="1" t="s">
        <v>286</v>
      </c>
      <c r="B20" s="18">
        <v>7</v>
      </c>
      <c r="C20" s="28"/>
      <c r="D20" s="12" t="s">
        <v>263</v>
      </c>
      <c r="E20" s="11">
        <v>140</v>
      </c>
      <c r="F20" s="11">
        <v>5.8</v>
      </c>
      <c r="G20" s="11" t="s">
        <v>287</v>
      </c>
      <c r="H20" s="11"/>
      <c r="I20" s="11" t="s">
        <v>288</v>
      </c>
      <c r="J20" s="11" t="s">
        <v>289</v>
      </c>
      <c r="K20" s="11" t="s">
        <v>242</v>
      </c>
      <c r="L20" s="11" t="s">
        <v>243</v>
      </c>
      <c r="M20" s="11" t="s">
        <v>243</v>
      </c>
      <c r="N20" s="11" t="s">
        <v>242</v>
      </c>
      <c r="O20" s="11" t="s">
        <v>242</v>
      </c>
      <c r="P20" s="11" t="s">
        <v>242</v>
      </c>
      <c r="Q20" s="11" t="s">
        <v>242</v>
      </c>
      <c r="R20" s="11" t="s">
        <v>243</v>
      </c>
      <c r="S20" s="11" t="s">
        <v>242</v>
      </c>
      <c r="T20" s="11" t="s">
        <v>243</v>
      </c>
      <c r="U20" s="11" t="s">
        <v>243</v>
      </c>
      <c r="V20" s="11" t="s">
        <v>242</v>
      </c>
      <c r="W20" s="11" t="s">
        <v>242</v>
      </c>
      <c r="X20" s="11" t="s">
        <v>242</v>
      </c>
      <c r="Y20" s="11" t="s">
        <v>242</v>
      </c>
      <c r="Z20" s="11" t="s">
        <v>242</v>
      </c>
      <c r="AA20" s="11" t="s">
        <v>242</v>
      </c>
      <c r="AB20" s="12" t="s">
        <v>290</v>
      </c>
      <c r="AC20" s="11" t="s">
        <v>243</v>
      </c>
      <c r="AD20" s="11" t="s">
        <v>242</v>
      </c>
      <c r="AE20" s="19" t="s">
        <v>243</v>
      </c>
    </row>
    <row r="21" spans="1:31">
      <c r="A21" s="1" t="s">
        <v>291</v>
      </c>
      <c r="B21" s="18">
        <v>7</v>
      </c>
      <c r="C21" s="28"/>
      <c r="D21" s="12" t="s">
        <v>292</v>
      </c>
      <c r="E21" s="11">
        <v>160</v>
      </c>
      <c r="F21" s="11">
        <v>5.8</v>
      </c>
      <c r="G21" s="11" t="s">
        <v>287</v>
      </c>
      <c r="H21" s="11"/>
      <c r="I21" s="11" t="s">
        <v>288</v>
      </c>
      <c r="J21" s="11" t="s">
        <v>289</v>
      </c>
      <c r="K21" s="11" t="s">
        <v>242</v>
      </c>
      <c r="L21" s="11" t="s">
        <v>243</v>
      </c>
      <c r="M21" s="11" t="s">
        <v>243</v>
      </c>
      <c r="N21" s="11" t="s">
        <v>242</v>
      </c>
      <c r="O21" s="11" t="s">
        <v>242</v>
      </c>
      <c r="P21" s="11" t="s">
        <v>242</v>
      </c>
      <c r="Q21" s="11" t="s">
        <v>242</v>
      </c>
      <c r="R21" s="11" t="s">
        <v>243</v>
      </c>
      <c r="S21" s="11" t="s">
        <v>242</v>
      </c>
      <c r="T21" s="11" t="s">
        <v>243</v>
      </c>
      <c r="U21" s="11" t="s">
        <v>243</v>
      </c>
      <c r="V21" s="11" t="s">
        <v>242</v>
      </c>
      <c r="W21" s="11" t="s">
        <v>242</v>
      </c>
      <c r="X21" s="11" t="s">
        <v>242</v>
      </c>
      <c r="Y21" s="11" t="s">
        <v>242</v>
      </c>
      <c r="Z21" s="11" t="s">
        <v>242</v>
      </c>
      <c r="AA21" s="11" t="s">
        <v>242</v>
      </c>
      <c r="AB21" s="12" t="s">
        <v>290</v>
      </c>
      <c r="AC21" s="11" t="s">
        <v>243</v>
      </c>
      <c r="AD21" s="11" t="s">
        <v>242</v>
      </c>
      <c r="AE21" s="19" t="s">
        <v>243</v>
      </c>
    </row>
    <row r="22" spans="1:31">
      <c r="A22" s="1" t="s">
        <v>293</v>
      </c>
      <c r="B22" s="18">
        <v>5</v>
      </c>
      <c r="C22" s="28"/>
      <c r="D22" s="12" t="s">
        <v>263</v>
      </c>
      <c r="E22" s="11">
        <v>140</v>
      </c>
      <c r="F22" s="11">
        <v>5.8</v>
      </c>
      <c r="G22" s="11">
        <v>472</v>
      </c>
      <c r="H22" s="11">
        <v>527</v>
      </c>
      <c r="I22" s="11" t="s">
        <v>294</v>
      </c>
      <c r="J22" s="33" t="s">
        <v>295</v>
      </c>
      <c r="K22" s="11" t="s">
        <v>242</v>
      </c>
      <c r="L22" s="11" t="s">
        <v>243</v>
      </c>
      <c r="M22" s="11" t="s">
        <v>243</v>
      </c>
      <c r="N22" s="11" t="s">
        <v>242</v>
      </c>
      <c r="O22" s="11" t="s">
        <v>242</v>
      </c>
      <c r="P22" s="11" t="s">
        <v>243</v>
      </c>
      <c r="Q22" s="11" t="s">
        <v>243</v>
      </c>
      <c r="R22" s="11" t="s">
        <v>243</v>
      </c>
      <c r="S22" s="11" t="s">
        <v>243</v>
      </c>
      <c r="T22" s="11" t="s">
        <v>243</v>
      </c>
      <c r="U22" s="11" t="s">
        <v>243</v>
      </c>
      <c r="V22" s="11" t="s">
        <v>242</v>
      </c>
      <c r="W22" s="11" t="s">
        <v>242</v>
      </c>
      <c r="X22" s="11" t="s">
        <v>243</v>
      </c>
      <c r="Y22" s="11" t="s">
        <v>242</v>
      </c>
      <c r="Z22" s="11" t="s">
        <v>243</v>
      </c>
      <c r="AA22" s="11" t="s">
        <v>242</v>
      </c>
      <c r="AB22" s="12" t="s">
        <v>243</v>
      </c>
      <c r="AC22" s="11" t="s">
        <v>243</v>
      </c>
      <c r="AD22" s="11" t="s">
        <v>242</v>
      </c>
      <c r="AE22" s="19" t="s">
        <v>243</v>
      </c>
    </row>
    <row r="23" spans="1:31">
      <c r="A23" s="1" t="s">
        <v>296</v>
      </c>
      <c r="B23" s="18">
        <v>5</v>
      </c>
      <c r="C23" s="28"/>
      <c r="D23" s="12" t="s">
        <v>263</v>
      </c>
      <c r="E23" s="11">
        <v>115</v>
      </c>
      <c r="F23" s="11">
        <v>4.3</v>
      </c>
      <c r="G23" s="11">
        <v>472</v>
      </c>
      <c r="H23" s="11">
        <v>527</v>
      </c>
      <c r="I23" s="11" t="s">
        <v>294</v>
      </c>
      <c r="J23" s="11" t="s">
        <v>295</v>
      </c>
      <c r="K23" s="11" t="s">
        <v>242</v>
      </c>
      <c r="L23" s="11" t="s">
        <v>243</v>
      </c>
      <c r="M23" s="11" t="s">
        <v>243</v>
      </c>
      <c r="N23" s="11" t="s">
        <v>242</v>
      </c>
      <c r="O23" s="11" t="s">
        <v>242</v>
      </c>
      <c r="P23" s="11" t="s">
        <v>243</v>
      </c>
      <c r="Q23" s="11" t="s">
        <v>243</v>
      </c>
      <c r="R23" s="11" t="s">
        <v>243</v>
      </c>
      <c r="S23" s="11" t="s">
        <v>243</v>
      </c>
      <c r="T23" s="11" t="s">
        <v>243</v>
      </c>
      <c r="U23" s="11" t="s">
        <v>243</v>
      </c>
      <c r="V23" s="11" t="s">
        <v>242</v>
      </c>
      <c r="W23" s="11" t="s">
        <v>242</v>
      </c>
      <c r="X23" s="11" t="s">
        <v>243</v>
      </c>
      <c r="Y23" s="11" t="s">
        <v>242</v>
      </c>
      <c r="Z23" s="11" t="s">
        <v>243</v>
      </c>
      <c r="AA23" s="11" t="s">
        <v>242</v>
      </c>
      <c r="AB23" s="12" t="s">
        <v>243</v>
      </c>
      <c r="AC23" s="11" t="s">
        <v>243</v>
      </c>
      <c r="AD23" s="11" t="s">
        <v>242</v>
      </c>
      <c r="AE23" s="19" t="s">
        <v>243</v>
      </c>
    </row>
    <row r="24" spans="1:31">
      <c r="A24" s="1" t="s">
        <v>297</v>
      </c>
      <c r="B24" s="18">
        <v>5</v>
      </c>
      <c r="C24" s="28"/>
      <c r="D24" s="12" t="s">
        <v>263</v>
      </c>
      <c r="E24" s="11">
        <v>115</v>
      </c>
      <c r="F24" s="11">
        <v>4.3</v>
      </c>
      <c r="G24" s="11">
        <v>472</v>
      </c>
      <c r="H24" s="11">
        <v>527</v>
      </c>
      <c r="I24" s="11" t="s">
        <v>294</v>
      </c>
      <c r="J24" s="11" t="s">
        <v>295</v>
      </c>
      <c r="K24" s="11" t="s">
        <v>242</v>
      </c>
      <c r="L24" s="11" t="s">
        <v>243</v>
      </c>
      <c r="M24" s="11" t="s">
        <v>243</v>
      </c>
      <c r="N24" s="11" t="s">
        <v>242</v>
      </c>
      <c r="O24" s="11" t="s">
        <v>242</v>
      </c>
      <c r="P24" s="11" t="s">
        <v>243</v>
      </c>
      <c r="Q24" s="11" t="s">
        <v>243</v>
      </c>
      <c r="R24" s="11" t="s">
        <v>243</v>
      </c>
      <c r="S24" s="11" t="s">
        <v>243</v>
      </c>
      <c r="T24" s="11" t="s">
        <v>243</v>
      </c>
      <c r="U24" s="11" t="s">
        <v>243</v>
      </c>
      <c r="V24" s="11" t="s">
        <v>242</v>
      </c>
      <c r="W24" s="11" t="s">
        <v>242</v>
      </c>
      <c r="X24" s="11" t="s">
        <v>243</v>
      </c>
      <c r="Y24" s="11" t="s">
        <v>242</v>
      </c>
      <c r="Z24" s="11" t="s">
        <v>243</v>
      </c>
      <c r="AA24" s="11" t="s">
        <v>242</v>
      </c>
      <c r="AB24" s="12" t="s">
        <v>243</v>
      </c>
      <c r="AC24" s="11" t="s">
        <v>243</v>
      </c>
      <c r="AD24" s="11" t="s">
        <v>242</v>
      </c>
      <c r="AE24" s="19" t="s">
        <v>243</v>
      </c>
    </row>
    <row r="25" spans="1:31">
      <c r="A25" s="1" t="s">
        <v>298</v>
      </c>
      <c r="B25" s="18">
        <v>5</v>
      </c>
      <c r="C25" s="28"/>
      <c r="D25" s="12" t="s">
        <v>263</v>
      </c>
      <c r="E25" s="11">
        <v>160</v>
      </c>
      <c r="F25" s="11">
        <v>6.2</v>
      </c>
      <c r="G25" s="11">
        <v>608</v>
      </c>
      <c r="H25" s="11"/>
      <c r="I25" s="11" t="s">
        <v>299</v>
      </c>
      <c r="J25" s="11" t="s">
        <v>300</v>
      </c>
      <c r="K25" s="11" t="s">
        <v>242</v>
      </c>
      <c r="L25" s="11"/>
      <c r="M25" s="11"/>
      <c r="N25" s="11" t="s">
        <v>242</v>
      </c>
      <c r="O25" s="11" t="s">
        <v>242</v>
      </c>
      <c r="P25" s="11" t="s">
        <v>242</v>
      </c>
      <c r="Q25" s="11" t="s">
        <v>242</v>
      </c>
      <c r="R25" s="11" t="s">
        <v>242</v>
      </c>
      <c r="S25" s="11" t="s">
        <v>242</v>
      </c>
      <c r="T25" s="11"/>
      <c r="U25" s="11" t="s">
        <v>242</v>
      </c>
      <c r="V25" s="11" t="s">
        <v>242</v>
      </c>
      <c r="W25" s="11" t="s">
        <v>242</v>
      </c>
      <c r="X25" s="11" t="s">
        <v>242</v>
      </c>
      <c r="Y25" s="11" t="s">
        <v>242</v>
      </c>
      <c r="Z25" s="11" t="s">
        <v>242</v>
      </c>
      <c r="AA25" s="11" t="s">
        <v>242</v>
      </c>
      <c r="AB25" s="12"/>
      <c r="AC25" s="11"/>
      <c r="AD25" s="11" t="s">
        <v>242</v>
      </c>
      <c r="AE25" s="19"/>
    </row>
    <row r="26" spans="1:31">
      <c r="A26" s="1" t="s">
        <v>301</v>
      </c>
      <c r="B26" s="18">
        <v>5</v>
      </c>
      <c r="C26" s="28"/>
      <c r="D26" s="12" t="s">
        <v>302</v>
      </c>
      <c r="E26" s="11">
        <v>160</v>
      </c>
      <c r="F26" s="11">
        <v>6.8</v>
      </c>
      <c r="G26" s="11"/>
      <c r="H26" s="11">
        <v>565</v>
      </c>
      <c r="I26" s="11" t="s">
        <v>303</v>
      </c>
      <c r="J26" s="11" t="e">
        <v>#N/A</v>
      </c>
      <c r="K26" s="11" t="s">
        <v>242</v>
      </c>
      <c r="L26" s="11"/>
      <c r="M26" s="11"/>
      <c r="N26" s="11" t="s">
        <v>242</v>
      </c>
      <c r="O26" s="11" t="s">
        <v>242</v>
      </c>
      <c r="P26" s="11" t="s">
        <v>242</v>
      </c>
      <c r="Q26" s="11" t="s">
        <v>242</v>
      </c>
      <c r="R26" s="11" t="s">
        <v>242</v>
      </c>
      <c r="S26" s="11" t="s">
        <v>242</v>
      </c>
      <c r="T26" s="11"/>
      <c r="U26" s="11" t="s">
        <v>242</v>
      </c>
      <c r="V26" s="11" t="s">
        <v>242</v>
      </c>
      <c r="W26" s="11" t="s">
        <v>242</v>
      </c>
      <c r="X26" s="11" t="s">
        <v>242</v>
      </c>
      <c r="Y26" s="11" t="s">
        <v>242</v>
      </c>
      <c r="Z26" s="11" t="s">
        <v>242</v>
      </c>
      <c r="AA26" s="11" t="s">
        <v>242</v>
      </c>
      <c r="AB26" s="12"/>
      <c r="AC26" s="11"/>
      <c r="AD26" s="11" t="s">
        <v>242</v>
      </c>
      <c r="AE26" s="19"/>
    </row>
    <row r="27" spans="1:31">
      <c r="A27" s="1"/>
      <c r="B27" s="18"/>
      <c r="C27" s="28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9"/>
    </row>
    <row r="28" spans="1:31">
      <c r="A28" s="1"/>
      <c r="B28" s="18"/>
      <c r="C28" s="28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9"/>
    </row>
    <row r="29" spans="1:31">
      <c r="A29" s="1"/>
      <c r="B29" s="18"/>
      <c r="C29" s="28"/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9"/>
    </row>
    <row r="30" spans="1:31">
      <c r="A30" s="4"/>
      <c r="B30" s="18"/>
      <c r="C30" s="28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2"/>
      <c r="AC30" s="11"/>
      <c r="AD30" s="11"/>
      <c r="AE30" s="19"/>
    </row>
    <row r="31" spans="1:31">
      <c r="A31" s="5"/>
      <c r="B31" s="18"/>
      <c r="C31" s="28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/>
      <c r="AC31" s="11"/>
      <c r="AD31" s="11"/>
      <c r="AE31" s="19"/>
    </row>
    <row r="32" spans="1:31">
      <c r="A32" s="5"/>
      <c r="B32" s="18"/>
      <c r="C32" s="28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  <c r="AC32" s="11"/>
      <c r="AD32" s="11"/>
      <c r="AE32" s="19"/>
    </row>
    <row r="33" spans="1:31">
      <c r="A33" s="1"/>
      <c r="B33" s="18"/>
      <c r="C33" s="28"/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/>
      <c r="AC33" s="11"/>
      <c r="AD33" s="11"/>
      <c r="AE33" s="19"/>
    </row>
    <row r="34" spans="1:31">
      <c r="A34" s="1"/>
      <c r="B34" s="18"/>
      <c r="C34" s="28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  <c r="AC34" s="11"/>
      <c r="AD34" s="11"/>
      <c r="AE34" s="19"/>
    </row>
    <row r="35" spans="1:31">
      <c r="A35" s="1"/>
      <c r="B35" s="18"/>
      <c r="C35" s="28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/>
      <c r="AC35" s="11"/>
      <c r="AD35" s="11"/>
      <c r="AE35" s="19"/>
    </row>
    <row r="36" spans="1:31" ht="15" thickBot="1">
      <c r="A36" s="25"/>
      <c r="B36" s="20"/>
      <c r="C36" s="29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1"/>
      <c r="AC36" s="22"/>
      <c r="AD36" s="22"/>
      <c r="AE36" s="23"/>
    </row>
    <row r="37" spans="1:31">
      <c r="A37">
        <v>1</v>
      </c>
      <c r="B37" s="9">
        <v>2</v>
      </c>
      <c r="C37">
        <v>3</v>
      </c>
      <c r="D37" s="9">
        <v>4</v>
      </c>
      <c r="E37">
        <v>5</v>
      </c>
      <c r="F37" s="9">
        <v>6</v>
      </c>
      <c r="G37">
        <v>7</v>
      </c>
      <c r="H37" s="9">
        <v>8</v>
      </c>
      <c r="I37">
        <v>9</v>
      </c>
      <c r="J37" s="9">
        <v>10</v>
      </c>
      <c r="K37">
        <v>11</v>
      </c>
      <c r="L37" s="9">
        <v>12</v>
      </c>
      <c r="M37">
        <v>13</v>
      </c>
      <c r="N37" s="9">
        <v>14</v>
      </c>
      <c r="O37">
        <v>15</v>
      </c>
      <c r="P37" s="9">
        <v>16</v>
      </c>
      <c r="Q37">
        <v>17</v>
      </c>
      <c r="R37" s="9">
        <v>18</v>
      </c>
      <c r="S37">
        <v>19</v>
      </c>
      <c r="T37" s="9">
        <v>20</v>
      </c>
      <c r="U37">
        <v>21</v>
      </c>
      <c r="V37" s="9">
        <v>22</v>
      </c>
      <c r="W37">
        <v>23</v>
      </c>
      <c r="X37" s="9">
        <v>24</v>
      </c>
      <c r="Y37">
        <v>25</v>
      </c>
      <c r="Z37" s="9">
        <v>26</v>
      </c>
      <c r="AA37">
        <v>27</v>
      </c>
      <c r="AB37" s="9">
        <v>28</v>
      </c>
      <c r="AC37">
        <v>29</v>
      </c>
      <c r="AD37" s="9">
        <v>30</v>
      </c>
      <c r="AE37">
        <v>31</v>
      </c>
    </row>
  </sheetData>
  <mergeCells count="3">
    <mergeCell ref="B1:J1"/>
    <mergeCell ref="K1:U1"/>
    <mergeCell ref="V1:AE1"/>
  </mergeCells>
  <phoneticPr fontId="7" type="noConversion"/>
  <pageMargins left="0.7" right="0.7" top="0.75" bottom="0.75" header="0.3" footer="0.3"/>
  <pageSetup paperSize="9" orientation="portrait" r:id="rId1"/>
  <headerFooter>
    <oddFooter>&amp;R_x000D_&amp;1#&amp;"Arial"&amp;10&amp;K000000 Confidential 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0C-E2EC-47B7-B660-D896792E93FD}">
  <dimension ref="A1:AJ3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A4"/>
    </sheetView>
  </sheetViews>
  <sheetFormatPr baseColWidth="10" defaultColWidth="10.88671875" defaultRowHeight="14.4"/>
  <cols>
    <col min="1" max="1" width="48.5546875" style="35" bestFit="1" customWidth="1"/>
    <col min="2" max="2" width="17.44140625" style="35" bestFit="1" customWidth="1"/>
    <col min="3" max="3" width="19" style="35" bestFit="1" customWidth="1"/>
    <col min="4" max="4" width="17.88671875" style="35" bestFit="1" customWidth="1"/>
    <col min="5" max="5" width="7.44140625" style="35" bestFit="1" customWidth="1"/>
    <col min="6" max="6" width="18.44140625" style="35" bestFit="1" customWidth="1"/>
    <col min="7" max="7" width="21.88671875" style="35" bestFit="1" customWidth="1"/>
    <col min="8" max="8" width="12" style="35" bestFit="1" customWidth="1"/>
    <col min="9" max="9" width="24.109375" style="35" bestFit="1" customWidth="1"/>
    <col min="10" max="10" width="19.5546875" style="35" bestFit="1" customWidth="1"/>
    <col min="11" max="11" width="13.5546875" style="35" bestFit="1" customWidth="1"/>
    <col min="12" max="12" width="11.109375" style="35" bestFit="1" customWidth="1"/>
    <col min="13" max="13" width="25.88671875" style="35" bestFit="1" customWidth="1"/>
    <col min="14" max="14" width="30.109375" style="35" bestFit="1" customWidth="1"/>
    <col min="15" max="15" width="38.5546875" style="35" bestFit="1" customWidth="1"/>
    <col min="16" max="16" width="21.5546875" style="35" bestFit="1" customWidth="1"/>
    <col min="17" max="17" width="27.5546875" style="35" bestFit="1" customWidth="1"/>
    <col min="18" max="20" width="10.88671875" style="35"/>
    <col min="21" max="21" width="23" style="35" bestFit="1" customWidth="1"/>
    <col min="22" max="22" width="70.109375" style="35" bestFit="1" customWidth="1"/>
    <col min="23" max="23" width="46.109375" style="35" bestFit="1" customWidth="1"/>
    <col min="24" max="24" width="20.44140625" style="35" bestFit="1" customWidth="1"/>
    <col min="25" max="25" width="100.109375" style="35" bestFit="1" customWidth="1"/>
    <col min="26" max="26" width="56.44140625" style="35" bestFit="1" customWidth="1"/>
    <col min="27" max="27" width="32.88671875" style="35" bestFit="1" customWidth="1"/>
    <col min="28" max="28" width="42.33203125" style="35" bestFit="1" customWidth="1"/>
    <col min="29" max="29" width="58.88671875" style="35" bestFit="1" customWidth="1"/>
    <col min="30" max="30" width="38.88671875" style="35" bestFit="1" customWidth="1"/>
    <col min="31" max="31" width="73.5546875" style="35" bestFit="1" customWidth="1"/>
    <col min="32" max="32" width="26.88671875" style="35" bestFit="1" customWidth="1"/>
    <col min="33" max="33" width="23" style="35" bestFit="1" customWidth="1"/>
    <col min="34" max="34" width="17" style="35" bestFit="1" customWidth="1"/>
    <col min="35" max="16384" width="10.88671875" style="35"/>
  </cols>
  <sheetData>
    <row r="1" spans="1:36" ht="18.600000000000001" customHeight="1" thickTop="1" thickBot="1">
      <c r="A1" s="127" t="s">
        <v>304</v>
      </c>
      <c r="B1" s="48"/>
      <c r="C1" s="48"/>
      <c r="D1" s="48"/>
      <c r="E1" s="48"/>
      <c r="F1" s="48"/>
      <c r="G1" s="48"/>
      <c r="H1" s="48"/>
      <c r="I1" s="49" t="s">
        <v>305</v>
      </c>
      <c r="J1" s="48"/>
      <c r="K1" s="48"/>
      <c r="L1" s="48"/>
      <c r="M1" s="48"/>
      <c r="N1" s="49" t="s">
        <v>306</v>
      </c>
      <c r="O1" s="48"/>
      <c r="P1" s="48"/>
      <c r="Q1" s="94"/>
      <c r="R1" s="48"/>
      <c r="S1" s="48"/>
      <c r="T1" s="48"/>
      <c r="U1" s="128" t="s">
        <v>307</v>
      </c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30"/>
      <c r="AJ1" s="95"/>
    </row>
    <row r="2" spans="1:36" ht="15.6" customHeight="1" thickTop="1">
      <c r="A2" s="127"/>
      <c r="B2" s="48"/>
      <c r="C2" s="48"/>
      <c r="D2" s="48"/>
      <c r="E2" s="48"/>
      <c r="F2" s="48"/>
      <c r="G2" s="48"/>
      <c r="H2" s="48"/>
      <c r="I2" s="49" t="s">
        <v>308</v>
      </c>
      <c r="J2" s="48"/>
      <c r="K2" s="48"/>
      <c r="L2" s="48"/>
      <c r="M2" s="48"/>
      <c r="N2" s="49" t="s">
        <v>309</v>
      </c>
      <c r="O2" s="95"/>
      <c r="P2" s="49" t="s">
        <v>310</v>
      </c>
      <c r="Q2" s="94"/>
      <c r="R2" s="131" t="s">
        <v>311</v>
      </c>
      <c r="S2" s="132"/>
      <c r="T2" s="133"/>
      <c r="U2" s="137" t="s">
        <v>307</v>
      </c>
      <c r="V2" s="138"/>
      <c r="W2" s="138"/>
      <c r="X2" s="138"/>
      <c r="Y2" s="139"/>
      <c r="Z2" s="143" t="s">
        <v>312</v>
      </c>
      <c r="AA2" s="144"/>
      <c r="AB2" s="144"/>
      <c r="AC2" s="144"/>
      <c r="AD2" s="145"/>
      <c r="AE2" s="149" t="s">
        <v>10</v>
      </c>
      <c r="AF2" s="150"/>
      <c r="AG2" s="150"/>
      <c r="AH2" s="150"/>
      <c r="AI2" s="151"/>
      <c r="AJ2" s="95"/>
    </row>
    <row r="3" spans="1:36" ht="18.600000000000001" customHeight="1" thickBot="1">
      <c r="A3" s="127"/>
      <c r="B3" s="48"/>
      <c r="C3" s="48"/>
      <c r="D3" s="48"/>
      <c r="E3" s="48"/>
      <c r="F3" s="48"/>
      <c r="G3" s="49" t="s">
        <v>313</v>
      </c>
      <c r="H3" s="48"/>
      <c r="I3" s="49" t="s">
        <v>314</v>
      </c>
      <c r="J3" s="48"/>
      <c r="K3" s="48"/>
      <c r="L3" s="48"/>
      <c r="M3" s="48"/>
      <c r="N3" s="49" t="s">
        <v>314</v>
      </c>
      <c r="O3" s="49" t="s">
        <v>315</v>
      </c>
      <c r="P3" s="91" t="s">
        <v>316</v>
      </c>
      <c r="Q3" s="94"/>
      <c r="R3" s="134"/>
      <c r="S3" s="135"/>
      <c r="T3" s="136"/>
      <c r="U3" s="140"/>
      <c r="V3" s="141"/>
      <c r="W3" s="141"/>
      <c r="X3" s="141"/>
      <c r="Y3" s="142"/>
      <c r="Z3" s="146"/>
      <c r="AA3" s="147"/>
      <c r="AB3" s="147"/>
      <c r="AC3" s="147"/>
      <c r="AD3" s="148"/>
      <c r="AE3" s="152"/>
      <c r="AF3" s="153"/>
      <c r="AG3" s="153"/>
      <c r="AH3" s="153"/>
      <c r="AI3" s="154"/>
      <c r="AJ3" s="95"/>
    </row>
    <row r="4" spans="1:36" ht="15.6" thickTop="1" thickBot="1">
      <c r="A4" s="127"/>
      <c r="B4" s="62" t="s">
        <v>317</v>
      </c>
      <c r="C4" s="72" t="s">
        <v>318</v>
      </c>
      <c r="D4" s="73" t="s">
        <v>319</v>
      </c>
      <c r="E4" s="74" t="s">
        <v>320</v>
      </c>
      <c r="F4" s="74" t="s">
        <v>321</v>
      </c>
      <c r="G4" s="74" t="s">
        <v>322</v>
      </c>
      <c r="H4" s="74" t="s">
        <v>323</v>
      </c>
      <c r="I4" s="74" t="s">
        <v>324</v>
      </c>
      <c r="J4" s="74" t="s">
        <v>325</v>
      </c>
      <c r="K4" s="74" t="s">
        <v>24</v>
      </c>
      <c r="L4" s="75" t="s">
        <v>326</v>
      </c>
      <c r="M4" s="73" t="s">
        <v>327</v>
      </c>
      <c r="N4" s="74" t="s">
        <v>328</v>
      </c>
      <c r="O4" s="74" t="s">
        <v>329</v>
      </c>
      <c r="P4" s="74" t="s">
        <v>330</v>
      </c>
      <c r="Q4" s="75" t="s">
        <v>331</v>
      </c>
      <c r="R4" s="50" t="s">
        <v>332</v>
      </c>
      <c r="S4" s="51" t="s">
        <v>333</v>
      </c>
      <c r="T4" s="52" t="s">
        <v>10</v>
      </c>
      <c r="U4" s="53" t="s">
        <v>32</v>
      </c>
      <c r="V4" s="54" t="s">
        <v>33</v>
      </c>
      <c r="W4" s="54" t="s">
        <v>34</v>
      </c>
      <c r="X4" s="54" t="s">
        <v>35</v>
      </c>
      <c r="Y4" s="55" t="s">
        <v>36</v>
      </c>
      <c r="Z4" s="56" t="s">
        <v>32</v>
      </c>
      <c r="AA4" s="57" t="s">
        <v>33</v>
      </c>
      <c r="AB4" s="57" t="s">
        <v>34</v>
      </c>
      <c r="AC4" s="57" t="s">
        <v>35</v>
      </c>
      <c r="AD4" s="58" t="s">
        <v>36</v>
      </c>
      <c r="AE4" s="59" t="s">
        <v>32</v>
      </c>
      <c r="AF4" s="60" t="s">
        <v>33</v>
      </c>
      <c r="AG4" s="60" t="s">
        <v>34</v>
      </c>
      <c r="AH4" s="60" t="s">
        <v>35</v>
      </c>
      <c r="AI4" s="61" t="s">
        <v>36</v>
      </c>
      <c r="AJ4" s="95"/>
    </row>
    <row r="5" spans="1:36" ht="15" thickTop="1">
      <c r="A5" s="68" t="s">
        <v>334</v>
      </c>
      <c r="B5" s="49" t="s">
        <v>38</v>
      </c>
      <c r="C5" s="76" t="s">
        <v>39</v>
      </c>
      <c r="D5" s="77" t="s">
        <v>335</v>
      </c>
      <c r="E5" s="78">
        <v>5</v>
      </c>
      <c r="F5" s="78" t="s">
        <v>41</v>
      </c>
      <c r="G5" s="78">
        <v>5.6</v>
      </c>
      <c r="H5" s="78">
        <v>50</v>
      </c>
      <c r="I5" s="79">
        <f>(H5/G5)*100</f>
        <v>892.85714285714289</v>
      </c>
      <c r="J5" s="78" t="s">
        <v>42</v>
      </c>
      <c r="K5" s="78" t="s">
        <v>336</v>
      </c>
      <c r="L5" s="80" t="s">
        <v>337</v>
      </c>
      <c r="M5" s="81">
        <v>328</v>
      </c>
      <c r="N5" s="78">
        <f t="shared" ref="N5" si="0">ROUNDDOWN(M5/70,0)</f>
        <v>4</v>
      </c>
      <c r="O5" s="78" t="s">
        <v>45</v>
      </c>
      <c r="P5" s="78" t="s">
        <v>46</v>
      </c>
      <c r="Q5" s="80" t="s">
        <v>47</v>
      </c>
      <c r="R5" s="96">
        <f t="shared" ref="R5" si="1">COUNTA(U5:Y5)</f>
        <v>4</v>
      </c>
      <c r="S5" s="96">
        <f t="shared" ref="S5" si="2">COUNTA(Z5:AD5)</f>
        <v>5</v>
      </c>
      <c r="T5" s="96">
        <f t="shared" ref="T5" si="3">COUNTA(AE5:AI5)</f>
        <v>2</v>
      </c>
      <c r="U5" s="97" t="s">
        <v>338</v>
      </c>
      <c r="V5" s="94" t="s">
        <v>339</v>
      </c>
      <c r="W5" s="94" t="s">
        <v>340</v>
      </c>
      <c r="X5" s="94" t="s">
        <v>341</v>
      </c>
      <c r="Y5" s="98"/>
      <c r="Z5" s="97" t="s">
        <v>342</v>
      </c>
      <c r="AA5" s="94" t="s">
        <v>343</v>
      </c>
      <c r="AB5" s="94" t="s">
        <v>344</v>
      </c>
      <c r="AC5" s="94" t="s">
        <v>345</v>
      </c>
      <c r="AD5" s="98" t="s">
        <v>56</v>
      </c>
      <c r="AE5" s="97" t="s">
        <v>346</v>
      </c>
      <c r="AF5" s="94" t="s">
        <v>347</v>
      </c>
      <c r="AG5" s="94"/>
      <c r="AH5" s="95"/>
      <c r="AI5" s="99"/>
      <c r="AJ5" s="95"/>
    </row>
    <row r="6" spans="1:36">
      <c r="A6" s="68" t="s">
        <v>348</v>
      </c>
      <c r="B6" s="49" t="s">
        <v>38</v>
      </c>
      <c r="C6" s="76" t="s">
        <v>60</v>
      </c>
      <c r="D6" s="77" t="s">
        <v>335</v>
      </c>
      <c r="E6" s="78">
        <v>5</v>
      </c>
      <c r="F6" s="78" t="s">
        <v>61</v>
      </c>
      <c r="G6" s="78" t="s">
        <v>62</v>
      </c>
      <c r="H6" s="78" t="s">
        <v>63</v>
      </c>
      <c r="I6" s="79">
        <f>(50/5.8)*100+(40/7.1)*100</f>
        <v>1425.4492472073825</v>
      </c>
      <c r="J6" s="78" t="s">
        <v>64</v>
      </c>
      <c r="K6" s="78" t="s">
        <v>336</v>
      </c>
      <c r="L6" s="80" t="s">
        <v>349</v>
      </c>
      <c r="M6" s="81">
        <v>328</v>
      </c>
      <c r="N6" s="78">
        <f t="shared" ref="N6" si="4">ROUNDDOWN(M6/70,0)</f>
        <v>4</v>
      </c>
      <c r="O6" s="78" t="s">
        <v>45</v>
      </c>
      <c r="P6" s="78" t="s">
        <v>46</v>
      </c>
      <c r="Q6" s="80" t="s">
        <v>47</v>
      </c>
      <c r="R6" s="96">
        <f t="shared" ref="R6:R25" si="5">COUNTA(U6:Y6)</f>
        <v>4</v>
      </c>
      <c r="S6" s="96">
        <f t="shared" ref="S6:S25" si="6">COUNTA(Z6:AD6)</f>
        <v>5</v>
      </c>
      <c r="T6" s="96">
        <f t="shared" ref="T6:T7" si="7">COUNTA(AE6:AI6)</f>
        <v>2</v>
      </c>
      <c r="U6" s="97" t="s">
        <v>338</v>
      </c>
      <c r="V6" s="94" t="s">
        <v>339</v>
      </c>
      <c r="W6" s="94" t="s">
        <v>340</v>
      </c>
      <c r="X6" s="94" t="s">
        <v>341</v>
      </c>
      <c r="Y6" s="98"/>
      <c r="Z6" s="97" t="s">
        <v>342</v>
      </c>
      <c r="AA6" s="94" t="s">
        <v>343</v>
      </c>
      <c r="AB6" s="94" t="s">
        <v>344</v>
      </c>
      <c r="AC6" s="94" t="s">
        <v>345</v>
      </c>
      <c r="AD6" s="98" t="s">
        <v>56</v>
      </c>
      <c r="AE6" s="97" t="s">
        <v>346</v>
      </c>
      <c r="AF6" s="94" t="s">
        <v>347</v>
      </c>
      <c r="AG6" s="94"/>
      <c r="AH6" s="95"/>
      <c r="AI6" s="99"/>
      <c r="AJ6" s="95"/>
    </row>
    <row r="7" spans="1:36">
      <c r="A7" s="68" t="s">
        <v>351</v>
      </c>
      <c r="B7" s="66" t="s">
        <v>70</v>
      </c>
      <c r="C7" s="76" t="s">
        <v>71</v>
      </c>
      <c r="D7" s="77" t="s">
        <v>352</v>
      </c>
      <c r="E7" s="78">
        <v>7</v>
      </c>
      <c r="F7" s="78" t="s">
        <v>61</v>
      </c>
      <c r="G7" s="78" t="s">
        <v>73</v>
      </c>
      <c r="H7" s="78" t="s">
        <v>63</v>
      </c>
      <c r="I7" s="79">
        <f>(50/6.1)*100+(40/7.8)*100</f>
        <v>1332.4926439680539</v>
      </c>
      <c r="J7" s="78" t="s">
        <v>74</v>
      </c>
      <c r="K7" s="78" t="s">
        <v>336</v>
      </c>
      <c r="L7" s="80" t="s">
        <v>349</v>
      </c>
      <c r="M7" s="81" t="s">
        <v>353</v>
      </c>
      <c r="N7" s="78" t="s">
        <v>354</v>
      </c>
      <c r="O7" s="78" t="s">
        <v>77</v>
      </c>
      <c r="P7" s="78" t="s">
        <v>46</v>
      </c>
      <c r="Q7" s="80" t="s">
        <v>355</v>
      </c>
      <c r="R7" s="96">
        <f t="shared" si="5"/>
        <v>5</v>
      </c>
      <c r="S7" s="96">
        <f t="shared" si="6"/>
        <v>5</v>
      </c>
      <c r="T7" s="96">
        <f t="shared" si="7"/>
        <v>2</v>
      </c>
      <c r="U7" s="97" t="s">
        <v>338</v>
      </c>
      <c r="V7" s="94" t="s">
        <v>339</v>
      </c>
      <c r="W7" s="94" t="s">
        <v>340</v>
      </c>
      <c r="X7" s="94" t="s">
        <v>341</v>
      </c>
      <c r="Y7" s="98" t="s">
        <v>356</v>
      </c>
      <c r="Z7" s="97" t="s">
        <v>342</v>
      </c>
      <c r="AA7" s="94" t="s">
        <v>357</v>
      </c>
      <c r="AB7" s="94" t="s">
        <v>358</v>
      </c>
      <c r="AC7" s="94" t="s">
        <v>345</v>
      </c>
      <c r="AD7" s="98" t="s">
        <v>359</v>
      </c>
      <c r="AE7" s="97" t="s">
        <v>346</v>
      </c>
      <c r="AF7" s="94" t="s">
        <v>347</v>
      </c>
      <c r="AG7" s="94"/>
      <c r="AH7" s="95"/>
      <c r="AI7" s="99"/>
      <c r="AJ7" s="95"/>
    </row>
    <row r="8" spans="1:36">
      <c r="A8" s="69" t="s">
        <v>360</v>
      </c>
      <c r="B8" s="67" t="s">
        <v>83</v>
      </c>
      <c r="C8" s="83" t="s">
        <v>84</v>
      </c>
      <c r="D8" s="77" t="s">
        <v>352</v>
      </c>
      <c r="E8" s="78">
        <v>7</v>
      </c>
      <c r="F8" s="78" t="s">
        <v>85</v>
      </c>
      <c r="G8" s="78">
        <v>4.9000000000000004</v>
      </c>
      <c r="H8" s="78">
        <v>50</v>
      </c>
      <c r="I8" s="79">
        <f>(H8/G8)*100</f>
        <v>1020.4081632653061</v>
      </c>
      <c r="J8" s="78" t="s">
        <v>167</v>
      </c>
      <c r="K8" s="78" t="s">
        <v>350</v>
      </c>
      <c r="L8" s="80" t="s">
        <v>361</v>
      </c>
      <c r="M8" s="81" t="s">
        <v>353</v>
      </c>
      <c r="N8" s="78" t="s">
        <v>354</v>
      </c>
      <c r="O8" s="78" t="s">
        <v>77</v>
      </c>
      <c r="P8" s="78" t="s">
        <v>46</v>
      </c>
      <c r="Q8" s="80" t="s">
        <v>355</v>
      </c>
      <c r="R8" s="96">
        <f>COUNTA(U8:Y8)</f>
        <v>5</v>
      </c>
      <c r="S8" s="96">
        <f>COUNTA(Z8:AD8)</f>
        <v>5</v>
      </c>
      <c r="T8" s="96">
        <f>COUNTA(AE8:AI8)</f>
        <v>2</v>
      </c>
      <c r="U8" s="97" t="s">
        <v>338</v>
      </c>
      <c r="V8" s="94" t="s">
        <v>339</v>
      </c>
      <c r="W8" s="94" t="s">
        <v>340</v>
      </c>
      <c r="X8" s="94" t="s">
        <v>341</v>
      </c>
      <c r="Y8" s="98" t="s">
        <v>356</v>
      </c>
      <c r="Z8" s="97" t="s">
        <v>342</v>
      </c>
      <c r="AA8" s="94" t="s">
        <v>343</v>
      </c>
      <c r="AB8" s="94" t="s">
        <v>358</v>
      </c>
      <c r="AC8" s="94" t="s">
        <v>345</v>
      </c>
      <c r="AD8" s="98" t="s">
        <v>359</v>
      </c>
      <c r="AE8" s="97" t="s">
        <v>346</v>
      </c>
      <c r="AF8" s="94" t="s">
        <v>347</v>
      </c>
      <c r="AG8" s="94"/>
      <c r="AH8" s="95"/>
      <c r="AI8" s="99"/>
      <c r="AJ8" s="95"/>
    </row>
    <row r="9" spans="1:36">
      <c r="A9" s="68" t="s">
        <v>362</v>
      </c>
      <c r="B9" s="49" t="s">
        <v>89</v>
      </c>
      <c r="C9" s="76" t="s">
        <v>90</v>
      </c>
      <c r="D9" s="77" t="s">
        <v>363</v>
      </c>
      <c r="E9" s="78">
        <v>5</v>
      </c>
      <c r="F9" s="78" t="s">
        <v>92</v>
      </c>
      <c r="G9" s="78">
        <v>5.5</v>
      </c>
      <c r="H9" s="78">
        <v>49</v>
      </c>
      <c r="I9" s="79">
        <f>(H9/G9)*100</f>
        <v>890.90909090909088</v>
      </c>
      <c r="J9" s="78" t="s">
        <v>93</v>
      </c>
      <c r="K9" s="78" t="s">
        <v>336</v>
      </c>
      <c r="L9" s="80" t="s">
        <v>337</v>
      </c>
      <c r="M9" s="81">
        <v>517</v>
      </c>
      <c r="N9" s="78">
        <f t="shared" ref="N9:N14" si="8">ROUNDDOWN(M9/70,0)</f>
        <v>7</v>
      </c>
      <c r="O9" s="78" t="s">
        <v>94</v>
      </c>
      <c r="P9" s="78" t="s">
        <v>95</v>
      </c>
      <c r="Q9" s="80" t="s">
        <v>96</v>
      </c>
      <c r="R9" s="96">
        <f t="shared" ref="R9:R14" si="9">COUNTA(U9:Y9)</f>
        <v>5</v>
      </c>
      <c r="S9" s="96">
        <f t="shared" ref="S9:S14" si="10">COUNTA(Z9:AD9)</f>
        <v>4</v>
      </c>
      <c r="T9" s="96">
        <f t="shared" ref="T9:T14" si="11">COUNTA(AE9:AI9)</f>
        <v>2</v>
      </c>
      <c r="U9" s="97" t="s">
        <v>338</v>
      </c>
      <c r="V9" s="94" t="s">
        <v>339</v>
      </c>
      <c r="W9" s="94" t="s">
        <v>364</v>
      </c>
      <c r="X9" s="94" t="s">
        <v>341</v>
      </c>
      <c r="Y9" s="98" t="s">
        <v>365</v>
      </c>
      <c r="Z9" s="97" t="s">
        <v>342</v>
      </c>
      <c r="AA9" s="94" t="s">
        <v>357</v>
      </c>
      <c r="AB9" s="94" t="s">
        <v>366</v>
      </c>
      <c r="AC9" s="94" t="s">
        <v>367</v>
      </c>
      <c r="AD9" s="98"/>
      <c r="AE9" s="97" t="s">
        <v>368</v>
      </c>
      <c r="AF9" s="94" t="s">
        <v>347</v>
      </c>
      <c r="AG9" s="94"/>
      <c r="AH9" s="95"/>
      <c r="AI9" s="99"/>
      <c r="AJ9" s="95"/>
    </row>
    <row r="10" spans="1:36">
      <c r="A10" s="68" t="s">
        <v>369</v>
      </c>
      <c r="B10" s="49" t="s">
        <v>102</v>
      </c>
      <c r="C10" s="76" t="s">
        <v>103</v>
      </c>
      <c r="D10" s="77" t="s">
        <v>363</v>
      </c>
      <c r="E10" s="78">
        <v>5</v>
      </c>
      <c r="F10" s="78" t="s">
        <v>61</v>
      </c>
      <c r="G10" s="78" t="s">
        <v>104</v>
      </c>
      <c r="H10" s="78" t="s">
        <v>105</v>
      </c>
      <c r="I10" s="79">
        <f>(49/6.5)*100+(50/7.9)*100</f>
        <v>1386.7575462512173</v>
      </c>
      <c r="J10" s="78" t="s">
        <v>106</v>
      </c>
      <c r="K10" s="78" t="s">
        <v>336</v>
      </c>
      <c r="L10" s="80" t="s">
        <v>349</v>
      </c>
      <c r="M10" s="81">
        <v>453</v>
      </c>
      <c r="N10" s="78">
        <f t="shared" si="8"/>
        <v>6</v>
      </c>
      <c r="O10" s="78" t="s">
        <v>94</v>
      </c>
      <c r="P10" s="78" t="s">
        <v>370</v>
      </c>
      <c r="Q10" s="80" t="s">
        <v>96</v>
      </c>
      <c r="R10" s="96">
        <f t="shared" si="9"/>
        <v>5</v>
      </c>
      <c r="S10" s="96">
        <f t="shared" si="10"/>
        <v>4</v>
      </c>
      <c r="T10" s="96">
        <f t="shared" si="11"/>
        <v>2</v>
      </c>
      <c r="U10" s="97" t="s">
        <v>338</v>
      </c>
      <c r="V10" s="94" t="s">
        <v>339</v>
      </c>
      <c r="W10" s="94" t="s">
        <v>364</v>
      </c>
      <c r="X10" s="94" t="s">
        <v>341</v>
      </c>
      <c r="Y10" s="98" t="s">
        <v>356</v>
      </c>
      <c r="Z10" s="97" t="s">
        <v>342</v>
      </c>
      <c r="AA10" s="94" t="s">
        <v>343</v>
      </c>
      <c r="AB10" s="94" t="s">
        <v>345</v>
      </c>
      <c r="AC10" s="94" t="s">
        <v>367</v>
      </c>
      <c r="AD10" s="98"/>
      <c r="AE10" s="97" t="s">
        <v>368</v>
      </c>
      <c r="AF10" s="94" t="s">
        <v>347</v>
      </c>
      <c r="AG10" s="94"/>
      <c r="AH10" s="95"/>
      <c r="AI10" s="99"/>
      <c r="AJ10" s="95"/>
    </row>
    <row r="11" spans="1:36">
      <c r="A11" s="68" t="s">
        <v>371</v>
      </c>
      <c r="B11" s="49" t="s">
        <v>89</v>
      </c>
      <c r="C11" s="76" t="s">
        <v>109</v>
      </c>
      <c r="D11" s="77" t="s">
        <v>363</v>
      </c>
      <c r="E11" s="78">
        <v>5</v>
      </c>
      <c r="F11" s="78" t="s">
        <v>61</v>
      </c>
      <c r="G11" s="78" t="s">
        <v>104</v>
      </c>
      <c r="H11" s="78" t="s">
        <v>105</v>
      </c>
      <c r="I11" s="79">
        <f>(49/6.5)*100+(50/7.9)*100</f>
        <v>1386.7575462512173</v>
      </c>
      <c r="J11" s="78" t="s">
        <v>106</v>
      </c>
      <c r="K11" s="78" t="s">
        <v>336</v>
      </c>
      <c r="L11" s="80" t="s">
        <v>349</v>
      </c>
      <c r="M11" s="81">
        <v>453</v>
      </c>
      <c r="N11" s="78">
        <f t="shared" si="8"/>
        <v>6</v>
      </c>
      <c r="O11" s="78" t="s">
        <v>94</v>
      </c>
      <c r="P11" s="78" t="s">
        <v>95</v>
      </c>
      <c r="Q11" s="80" t="s">
        <v>96</v>
      </c>
      <c r="R11" s="96">
        <f t="shared" si="9"/>
        <v>5</v>
      </c>
      <c r="S11" s="96">
        <f t="shared" si="10"/>
        <v>4</v>
      </c>
      <c r="T11" s="96">
        <f t="shared" si="11"/>
        <v>2</v>
      </c>
      <c r="U11" s="97" t="s">
        <v>338</v>
      </c>
      <c r="V11" s="94" t="s">
        <v>339</v>
      </c>
      <c r="W11" s="94" t="s">
        <v>364</v>
      </c>
      <c r="X11" s="94" t="s">
        <v>341</v>
      </c>
      <c r="Y11" s="98" t="s">
        <v>365</v>
      </c>
      <c r="Z11" s="97" t="s">
        <v>342</v>
      </c>
      <c r="AA11" s="94" t="s">
        <v>357</v>
      </c>
      <c r="AB11" s="94" t="s">
        <v>366</v>
      </c>
      <c r="AC11" s="94" t="s">
        <v>367</v>
      </c>
      <c r="AD11" s="98"/>
      <c r="AE11" s="97" t="s">
        <v>368</v>
      </c>
      <c r="AF11" s="94" t="s">
        <v>347</v>
      </c>
      <c r="AG11" s="94"/>
      <c r="AH11" s="95"/>
      <c r="AI11" s="99"/>
      <c r="AJ11" s="95"/>
    </row>
    <row r="12" spans="1:36">
      <c r="A12" s="92" t="s">
        <v>372</v>
      </c>
      <c r="B12" s="66" t="s">
        <v>102</v>
      </c>
      <c r="C12" s="76" t="s">
        <v>111</v>
      </c>
      <c r="D12" s="77" t="s">
        <v>363</v>
      </c>
      <c r="E12" s="78">
        <v>5</v>
      </c>
      <c r="F12" s="78" t="s">
        <v>112</v>
      </c>
      <c r="G12" s="78">
        <v>5.0999999999999996</v>
      </c>
      <c r="H12" s="78">
        <v>49</v>
      </c>
      <c r="I12" s="79">
        <f t="shared" ref="I12" si="12">(H12/G12)*100</f>
        <v>960.78431372549039</v>
      </c>
      <c r="J12" s="78" t="s">
        <v>64</v>
      </c>
      <c r="K12" s="78" t="s">
        <v>350</v>
      </c>
      <c r="L12" s="80" t="s">
        <v>361</v>
      </c>
      <c r="M12" s="81">
        <v>430</v>
      </c>
      <c r="N12" s="78">
        <f t="shared" si="8"/>
        <v>6</v>
      </c>
      <c r="O12" s="78" t="s">
        <v>94</v>
      </c>
      <c r="P12" s="78" t="s">
        <v>370</v>
      </c>
      <c r="Q12" s="80" t="s">
        <v>96</v>
      </c>
      <c r="R12" s="96">
        <f t="shared" si="9"/>
        <v>5</v>
      </c>
      <c r="S12" s="96">
        <f t="shared" si="10"/>
        <v>4</v>
      </c>
      <c r="T12" s="96">
        <f t="shared" si="11"/>
        <v>2</v>
      </c>
      <c r="U12" s="97" t="s">
        <v>338</v>
      </c>
      <c r="V12" s="94" t="s">
        <v>339</v>
      </c>
      <c r="W12" s="94" t="s">
        <v>364</v>
      </c>
      <c r="X12" s="94" t="s">
        <v>341</v>
      </c>
      <c r="Y12" s="98" t="s">
        <v>356</v>
      </c>
      <c r="Z12" s="97" t="s">
        <v>342</v>
      </c>
      <c r="AA12" s="94" t="s">
        <v>343</v>
      </c>
      <c r="AB12" s="94" t="s">
        <v>345</v>
      </c>
      <c r="AC12" s="94" t="s">
        <v>367</v>
      </c>
      <c r="AD12" s="98"/>
      <c r="AE12" s="97" t="s">
        <v>368</v>
      </c>
      <c r="AF12" s="94" t="s">
        <v>347</v>
      </c>
      <c r="AG12" s="94"/>
      <c r="AH12" s="95"/>
      <c r="AI12" s="99"/>
      <c r="AJ12" s="95"/>
    </row>
    <row r="13" spans="1:36">
      <c r="A13" s="92" t="s">
        <v>373</v>
      </c>
      <c r="B13" s="66" t="s">
        <v>89</v>
      </c>
      <c r="C13" s="76" t="s">
        <v>114</v>
      </c>
      <c r="D13" s="77" t="s">
        <v>363</v>
      </c>
      <c r="E13" s="78">
        <v>5</v>
      </c>
      <c r="F13" s="78" t="s">
        <v>112</v>
      </c>
      <c r="G13" s="78">
        <v>5.0999999999999996</v>
      </c>
      <c r="H13" s="78">
        <v>49</v>
      </c>
      <c r="I13" s="79">
        <f t="shared" ref="I13:I14" si="13">(H13/G13)*100</f>
        <v>960.78431372549039</v>
      </c>
      <c r="J13" s="78" t="s">
        <v>64</v>
      </c>
      <c r="K13" s="78" t="s">
        <v>350</v>
      </c>
      <c r="L13" s="80" t="s">
        <v>361</v>
      </c>
      <c r="M13" s="81">
        <v>430</v>
      </c>
      <c r="N13" s="78">
        <f t="shared" si="8"/>
        <v>6</v>
      </c>
      <c r="O13" s="78" t="s">
        <v>94</v>
      </c>
      <c r="P13" s="78" t="s">
        <v>95</v>
      </c>
      <c r="Q13" s="80" t="s">
        <v>96</v>
      </c>
      <c r="R13" s="96">
        <f t="shared" si="9"/>
        <v>5</v>
      </c>
      <c r="S13" s="96">
        <f t="shared" si="10"/>
        <v>4</v>
      </c>
      <c r="T13" s="96">
        <f t="shared" si="11"/>
        <v>2</v>
      </c>
      <c r="U13" s="97" t="s">
        <v>338</v>
      </c>
      <c r="V13" s="94" t="s">
        <v>339</v>
      </c>
      <c r="W13" s="94" t="s">
        <v>364</v>
      </c>
      <c r="X13" s="94" t="s">
        <v>341</v>
      </c>
      <c r="Y13" s="98" t="s">
        <v>365</v>
      </c>
      <c r="Z13" s="97" t="s">
        <v>342</v>
      </c>
      <c r="AA13" s="94" t="s">
        <v>357</v>
      </c>
      <c r="AB13" s="94" t="s">
        <v>366</v>
      </c>
      <c r="AC13" s="94" t="s">
        <v>367</v>
      </c>
      <c r="AD13" s="98"/>
      <c r="AE13" s="97" t="s">
        <v>368</v>
      </c>
      <c r="AF13" s="94" t="s">
        <v>347</v>
      </c>
      <c r="AG13" s="94"/>
      <c r="AH13" s="95"/>
      <c r="AI13" s="99"/>
      <c r="AJ13" s="95"/>
    </row>
    <row r="14" spans="1:36">
      <c r="A14" s="93" t="s">
        <v>374</v>
      </c>
      <c r="B14" s="63" t="s">
        <v>89</v>
      </c>
      <c r="C14" s="76" t="s">
        <v>116</v>
      </c>
      <c r="D14" s="77" t="s">
        <v>363</v>
      </c>
      <c r="E14" s="78">
        <v>5</v>
      </c>
      <c r="F14" s="78" t="s">
        <v>117</v>
      </c>
      <c r="G14" s="78">
        <v>6.1</v>
      </c>
      <c r="H14" s="78">
        <v>49</v>
      </c>
      <c r="I14" s="79">
        <f t="shared" si="13"/>
        <v>803.27868852459017</v>
      </c>
      <c r="J14" s="78" t="s">
        <v>118</v>
      </c>
      <c r="K14" s="78" t="s">
        <v>336</v>
      </c>
      <c r="L14" s="80" t="s">
        <v>337</v>
      </c>
      <c r="M14" s="81">
        <v>456</v>
      </c>
      <c r="N14" s="78">
        <f t="shared" si="8"/>
        <v>6</v>
      </c>
      <c r="O14" s="78" t="s">
        <v>94</v>
      </c>
      <c r="P14" s="78" t="s">
        <v>95</v>
      </c>
      <c r="Q14" s="80" t="s">
        <v>96</v>
      </c>
      <c r="R14" s="96">
        <f t="shared" si="9"/>
        <v>5</v>
      </c>
      <c r="S14" s="96">
        <f t="shared" si="10"/>
        <v>4</v>
      </c>
      <c r="T14" s="96">
        <f t="shared" si="11"/>
        <v>2</v>
      </c>
      <c r="U14" s="97" t="s">
        <v>338</v>
      </c>
      <c r="V14" s="94" t="s">
        <v>339</v>
      </c>
      <c r="W14" s="94" t="s">
        <v>364</v>
      </c>
      <c r="X14" s="94" t="s">
        <v>341</v>
      </c>
      <c r="Y14" s="98" t="s">
        <v>365</v>
      </c>
      <c r="Z14" s="97" t="s">
        <v>342</v>
      </c>
      <c r="AA14" s="94" t="s">
        <v>357</v>
      </c>
      <c r="AB14" s="94" t="s">
        <v>366</v>
      </c>
      <c r="AC14" s="94" t="s">
        <v>367</v>
      </c>
      <c r="AD14" s="98"/>
      <c r="AE14" s="97" t="s">
        <v>368</v>
      </c>
      <c r="AF14" s="94" t="s">
        <v>347</v>
      </c>
      <c r="AG14" s="94"/>
      <c r="AH14" s="95"/>
      <c r="AI14" s="99"/>
      <c r="AJ14" s="95"/>
    </row>
    <row r="15" spans="1:36">
      <c r="A15" s="92" t="s">
        <v>375</v>
      </c>
      <c r="B15" s="66" t="s">
        <v>89</v>
      </c>
      <c r="C15" s="76"/>
      <c r="D15" s="77"/>
      <c r="E15" s="78"/>
      <c r="F15" s="78"/>
      <c r="G15" s="78"/>
      <c r="H15" s="78"/>
      <c r="I15" s="79"/>
      <c r="J15" s="78"/>
      <c r="K15" s="78"/>
      <c r="L15" s="80"/>
      <c r="M15" s="81"/>
      <c r="N15" s="78"/>
      <c r="O15" s="78"/>
      <c r="P15" s="78"/>
      <c r="Q15" s="80"/>
      <c r="R15" s="96">
        <f t="shared" ref="R15:R16" si="14">COUNTA(U15:Y15)</f>
        <v>0</v>
      </c>
      <c r="S15" s="96">
        <f t="shared" ref="S15:S16" si="15">COUNTA(Z15:AD15)</f>
        <v>0</v>
      </c>
      <c r="T15" s="96">
        <f t="shared" ref="T15:T16" si="16">COUNTA(AE15:AI15)</f>
        <v>0</v>
      </c>
      <c r="U15" s="97"/>
      <c r="V15" s="94"/>
      <c r="W15" s="94"/>
      <c r="X15" s="94"/>
      <c r="Y15" s="98"/>
      <c r="Z15" s="97"/>
      <c r="AA15" s="94"/>
      <c r="AB15" s="94"/>
      <c r="AC15" s="94"/>
      <c r="AD15" s="98"/>
      <c r="AE15" s="97"/>
      <c r="AF15" s="94"/>
      <c r="AG15" s="94"/>
      <c r="AH15" s="95"/>
      <c r="AI15" s="99"/>
      <c r="AJ15" s="95"/>
    </row>
    <row r="16" spans="1:36">
      <c r="A16" s="93" t="s">
        <v>376</v>
      </c>
      <c r="B16" s="63" t="s">
        <v>89</v>
      </c>
      <c r="C16" s="76"/>
      <c r="D16" s="77"/>
      <c r="E16" s="78"/>
      <c r="F16" s="78"/>
      <c r="G16" s="78"/>
      <c r="H16" s="78"/>
      <c r="I16" s="79"/>
      <c r="J16" s="78"/>
      <c r="K16" s="78"/>
      <c r="L16" s="80"/>
      <c r="M16" s="81"/>
      <c r="N16" s="78"/>
      <c r="O16" s="78"/>
      <c r="P16" s="78"/>
      <c r="Q16" s="80"/>
      <c r="R16" s="96">
        <f t="shared" si="14"/>
        <v>0</v>
      </c>
      <c r="S16" s="96">
        <f t="shared" si="15"/>
        <v>0</v>
      </c>
      <c r="T16" s="96">
        <f t="shared" si="16"/>
        <v>0</v>
      </c>
      <c r="U16" s="97"/>
      <c r="V16" s="94"/>
      <c r="W16" s="94"/>
      <c r="X16" s="94"/>
      <c r="Y16" s="98"/>
      <c r="Z16" s="97"/>
      <c r="AA16" s="94"/>
      <c r="AB16" s="94"/>
      <c r="AC16" s="94"/>
      <c r="AD16" s="98"/>
      <c r="AE16" s="97"/>
      <c r="AF16" s="94"/>
      <c r="AG16" s="94"/>
      <c r="AH16" s="95"/>
      <c r="AI16" s="99"/>
      <c r="AJ16" s="95"/>
    </row>
    <row r="17" spans="1:36">
      <c r="A17" s="109" t="s">
        <v>377</v>
      </c>
      <c r="B17" s="66" t="s">
        <v>122</v>
      </c>
      <c r="C17" s="82" t="s">
        <v>123</v>
      </c>
      <c r="D17" s="77" t="s">
        <v>335</v>
      </c>
      <c r="E17" s="78">
        <v>5</v>
      </c>
      <c r="F17" s="78" t="s">
        <v>41</v>
      </c>
      <c r="G17" s="78">
        <v>5.2</v>
      </c>
      <c r="H17" s="78">
        <v>42</v>
      </c>
      <c r="I17" s="79">
        <f t="shared" ref="I17" si="17">(H17/G17)*100</f>
        <v>807.69230769230762</v>
      </c>
      <c r="J17" s="78" t="s">
        <v>74</v>
      </c>
      <c r="K17" s="78" t="s">
        <v>336</v>
      </c>
      <c r="L17" s="80" t="s">
        <v>337</v>
      </c>
      <c r="M17" s="81">
        <v>391</v>
      </c>
      <c r="N17" s="78">
        <f t="shared" ref="N17:N23" si="18">ROUNDDOWN(M17/70,0)</f>
        <v>5</v>
      </c>
      <c r="O17" s="78" t="s">
        <v>124</v>
      </c>
      <c r="P17" s="78" t="s">
        <v>125</v>
      </c>
      <c r="Q17" s="80" t="s">
        <v>126</v>
      </c>
      <c r="R17" s="96">
        <f>COUNTA(U17:Y17)</f>
        <v>5</v>
      </c>
      <c r="S17" s="96">
        <f>COUNTA(Z17:AD17)</f>
        <v>4</v>
      </c>
      <c r="T17" s="96">
        <f>COUNTA(AE17:AI17)</f>
        <v>2</v>
      </c>
      <c r="U17" s="97" t="s">
        <v>338</v>
      </c>
      <c r="V17" s="94" t="s">
        <v>339</v>
      </c>
      <c r="W17" s="94" t="s">
        <v>364</v>
      </c>
      <c r="X17" s="94" t="s">
        <v>341</v>
      </c>
      <c r="Y17" s="98" t="s">
        <v>365</v>
      </c>
      <c r="Z17" s="97" t="s">
        <v>342</v>
      </c>
      <c r="AA17" s="94" t="s">
        <v>378</v>
      </c>
      <c r="AB17" s="94" t="s">
        <v>379</v>
      </c>
      <c r="AC17" s="94" t="s">
        <v>344</v>
      </c>
      <c r="AD17" s="98"/>
      <c r="AE17" s="97" t="s">
        <v>380</v>
      </c>
      <c r="AF17" s="94" t="s">
        <v>347</v>
      </c>
      <c r="AG17" s="94"/>
      <c r="AH17" s="95"/>
      <c r="AI17" s="99"/>
      <c r="AJ17" s="95"/>
    </row>
    <row r="18" spans="1:36">
      <c r="A18" s="109" t="s">
        <v>381</v>
      </c>
      <c r="B18" s="49" t="s">
        <v>122</v>
      </c>
      <c r="C18" s="76" t="s">
        <v>131</v>
      </c>
      <c r="D18" s="77" t="s">
        <v>335</v>
      </c>
      <c r="E18" s="78">
        <v>5</v>
      </c>
      <c r="F18" s="78" t="s">
        <v>132</v>
      </c>
      <c r="G18" s="78" t="s">
        <v>133</v>
      </c>
      <c r="H18" s="78" t="s">
        <v>134</v>
      </c>
      <c r="I18" s="79">
        <f>(39/5.4)*100+(32/7)*100</f>
        <v>1179.3650793650793</v>
      </c>
      <c r="J18" s="78" t="s">
        <v>93</v>
      </c>
      <c r="K18" s="78" t="s">
        <v>336</v>
      </c>
      <c r="L18" s="80" t="s">
        <v>349</v>
      </c>
      <c r="M18" s="81">
        <v>391</v>
      </c>
      <c r="N18" s="78">
        <f t="shared" si="18"/>
        <v>5</v>
      </c>
      <c r="O18" s="78" t="s">
        <v>124</v>
      </c>
      <c r="P18" s="78" t="s">
        <v>125</v>
      </c>
      <c r="Q18" s="80" t="s">
        <v>126</v>
      </c>
      <c r="R18" s="96">
        <f>COUNTA(U18:Y18)</f>
        <v>5</v>
      </c>
      <c r="S18" s="96">
        <f>COUNTA(Z18:AD18)</f>
        <v>4</v>
      </c>
      <c r="T18" s="96">
        <f>COUNTA(AE18:AI18)</f>
        <v>2</v>
      </c>
      <c r="U18" s="97" t="s">
        <v>338</v>
      </c>
      <c r="V18" s="94" t="s">
        <v>339</v>
      </c>
      <c r="W18" s="94" t="s">
        <v>364</v>
      </c>
      <c r="X18" s="94" t="s">
        <v>341</v>
      </c>
      <c r="Y18" s="98" t="s">
        <v>365</v>
      </c>
      <c r="Z18" s="97" t="s">
        <v>342</v>
      </c>
      <c r="AA18" s="94" t="s">
        <v>378</v>
      </c>
      <c r="AB18" s="94" t="s">
        <v>379</v>
      </c>
      <c r="AC18" s="94" t="s">
        <v>344</v>
      </c>
      <c r="AD18" s="98"/>
      <c r="AE18" s="97" t="s">
        <v>380</v>
      </c>
      <c r="AF18" s="94" t="s">
        <v>347</v>
      </c>
      <c r="AG18" s="94"/>
      <c r="AH18" s="95"/>
      <c r="AI18" s="99"/>
      <c r="AJ18" s="95"/>
    </row>
    <row r="19" spans="1:36">
      <c r="A19" s="110" t="s">
        <v>382</v>
      </c>
      <c r="B19" s="67" t="s">
        <v>122</v>
      </c>
      <c r="C19" s="83" t="s">
        <v>136</v>
      </c>
      <c r="D19" s="77" t="s">
        <v>335</v>
      </c>
      <c r="E19" s="78">
        <v>5</v>
      </c>
      <c r="F19" s="78" t="s">
        <v>137</v>
      </c>
      <c r="G19" s="78">
        <v>4.2</v>
      </c>
      <c r="H19" s="78">
        <v>39</v>
      </c>
      <c r="I19" s="79">
        <f>(H19/G19)*100</f>
        <v>928.57142857142844</v>
      </c>
      <c r="J19" s="78" t="s">
        <v>138</v>
      </c>
      <c r="K19" s="78" t="s">
        <v>350</v>
      </c>
      <c r="L19" s="80" t="s">
        <v>361</v>
      </c>
      <c r="M19" s="81">
        <v>301</v>
      </c>
      <c r="N19" s="78">
        <f t="shared" si="18"/>
        <v>4</v>
      </c>
      <c r="O19" s="78" t="s">
        <v>124</v>
      </c>
      <c r="P19" s="78" t="s">
        <v>125</v>
      </c>
      <c r="Q19" s="80" t="s">
        <v>126</v>
      </c>
      <c r="R19" s="96">
        <f>COUNTA(U19:Y19)</f>
        <v>5</v>
      </c>
      <c r="S19" s="96">
        <f>COUNTA(Z19:AD19)</f>
        <v>4</v>
      </c>
      <c r="T19" s="96">
        <f>COUNTA(AE19:AI19)</f>
        <v>2</v>
      </c>
      <c r="U19" s="97" t="s">
        <v>338</v>
      </c>
      <c r="V19" s="94" t="s">
        <v>339</v>
      </c>
      <c r="W19" s="94" t="s">
        <v>364</v>
      </c>
      <c r="X19" s="94" t="s">
        <v>341</v>
      </c>
      <c r="Y19" s="98" t="s">
        <v>365</v>
      </c>
      <c r="Z19" s="97" t="s">
        <v>342</v>
      </c>
      <c r="AA19" s="94" t="s">
        <v>378</v>
      </c>
      <c r="AB19" s="94" t="s">
        <v>379</v>
      </c>
      <c r="AC19" s="94" t="s">
        <v>344</v>
      </c>
      <c r="AD19" s="98"/>
      <c r="AE19" s="97" t="s">
        <v>380</v>
      </c>
      <c r="AF19" s="94" t="s">
        <v>347</v>
      </c>
      <c r="AG19" s="94"/>
      <c r="AH19" s="95"/>
      <c r="AI19" s="99"/>
      <c r="AJ19" s="95"/>
    </row>
    <row r="20" spans="1:36">
      <c r="A20" s="109" t="s">
        <v>383</v>
      </c>
      <c r="B20" s="49" t="s">
        <v>122</v>
      </c>
      <c r="C20" s="76" t="s">
        <v>140</v>
      </c>
      <c r="D20" s="77" t="s">
        <v>384</v>
      </c>
      <c r="E20" s="78">
        <v>5</v>
      </c>
      <c r="F20" s="78" t="s">
        <v>41</v>
      </c>
      <c r="G20" s="78">
        <v>5.9</v>
      </c>
      <c r="H20" s="78">
        <v>48</v>
      </c>
      <c r="I20" s="79">
        <f t="shared" ref="I20:I22" si="19">(H20/G20)*100</f>
        <v>813.5593220338983</v>
      </c>
      <c r="J20" s="78" t="s">
        <v>142</v>
      </c>
      <c r="K20" s="78" t="s">
        <v>336</v>
      </c>
      <c r="L20" s="80" t="s">
        <v>337</v>
      </c>
      <c r="M20" s="81">
        <v>422</v>
      </c>
      <c r="N20" s="78">
        <f t="shared" si="18"/>
        <v>6</v>
      </c>
      <c r="O20" s="78" t="s">
        <v>143</v>
      </c>
      <c r="P20" s="78" t="s">
        <v>144</v>
      </c>
      <c r="Q20" s="80" t="s">
        <v>145</v>
      </c>
      <c r="R20" s="96">
        <f t="shared" si="5"/>
        <v>5</v>
      </c>
      <c r="S20" s="96">
        <f t="shared" si="6"/>
        <v>5</v>
      </c>
      <c r="T20" s="96">
        <f t="shared" ref="T20:T24" si="20">COUNTA(AE20:AI20)+1</f>
        <v>3</v>
      </c>
      <c r="U20" s="97" t="s">
        <v>338</v>
      </c>
      <c r="V20" s="94" t="s">
        <v>339</v>
      </c>
      <c r="W20" s="94" t="s">
        <v>364</v>
      </c>
      <c r="X20" s="94" t="s">
        <v>341</v>
      </c>
      <c r="Y20" s="98" t="s">
        <v>365</v>
      </c>
      <c r="Z20" s="97" t="s">
        <v>342</v>
      </c>
      <c r="AA20" s="94" t="s">
        <v>378</v>
      </c>
      <c r="AB20" s="94" t="s">
        <v>385</v>
      </c>
      <c r="AC20" s="94" t="s">
        <v>386</v>
      </c>
      <c r="AD20" s="98" t="s">
        <v>367</v>
      </c>
      <c r="AE20" s="97" t="s">
        <v>387</v>
      </c>
      <c r="AF20" s="94" t="s">
        <v>347</v>
      </c>
      <c r="AG20" s="94"/>
      <c r="AH20" s="95"/>
      <c r="AI20" s="99"/>
      <c r="AJ20" s="95"/>
    </row>
    <row r="21" spans="1:36">
      <c r="A21" s="109" t="s">
        <v>388</v>
      </c>
      <c r="B21" s="49" t="s">
        <v>122</v>
      </c>
      <c r="C21" s="76" t="s">
        <v>150</v>
      </c>
      <c r="D21" s="77" t="s">
        <v>384</v>
      </c>
      <c r="E21" s="78">
        <v>5</v>
      </c>
      <c r="F21" s="78" t="s">
        <v>132</v>
      </c>
      <c r="G21" s="78" t="s">
        <v>151</v>
      </c>
      <c r="H21" s="78" t="s">
        <v>152</v>
      </c>
      <c r="I21" s="79">
        <f>(48/6.1)*100+(40/7.5)*100</f>
        <v>1320.2185792349728</v>
      </c>
      <c r="J21" s="78" t="s">
        <v>153</v>
      </c>
      <c r="K21" s="78" t="s">
        <v>336</v>
      </c>
      <c r="L21" s="80" t="s">
        <v>349</v>
      </c>
      <c r="M21" s="81">
        <v>422</v>
      </c>
      <c r="N21" s="78">
        <f t="shared" si="18"/>
        <v>6</v>
      </c>
      <c r="O21" s="78" t="s">
        <v>143</v>
      </c>
      <c r="P21" s="78" t="s">
        <v>144</v>
      </c>
      <c r="Q21" s="80" t="s">
        <v>145</v>
      </c>
      <c r="R21" s="96">
        <f t="shared" si="5"/>
        <v>5</v>
      </c>
      <c r="S21" s="96">
        <f t="shared" si="6"/>
        <v>5</v>
      </c>
      <c r="T21" s="96">
        <f t="shared" si="20"/>
        <v>3</v>
      </c>
      <c r="U21" s="97" t="s">
        <v>338</v>
      </c>
      <c r="V21" s="94" t="s">
        <v>339</v>
      </c>
      <c r="W21" s="94" t="s">
        <v>364</v>
      </c>
      <c r="X21" s="94" t="s">
        <v>341</v>
      </c>
      <c r="Y21" s="98" t="s">
        <v>365</v>
      </c>
      <c r="Z21" s="97" t="s">
        <v>342</v>
      </c>
      <c r="AA21" s="94" t="s">
        <v>378</v>
      </c>
      <c r="AB21" s="94" t="s">
        <v>385</v>
      </c>
      <c r="AC21" s="94" t="s">
        <v>386</v>
      </c>
      <c r="AD21" s="98" t="s">
        <v>367</v>
      </c>
      <c r="AE21" s="97" t="s">
        <v>387</v>
      </c>
      <c r="AF21" s="94" t="s">
        <v>347</v>
      </c>
      <c r="AG21" s="94"/>
      <c r="AH21" s="95"/>
      <c r="AI21" s="99"/>
      <c r="AJ21" s="95"/>
    </row>
    <row r="22" spans="1:36">
      <c r="A22" s="110" t="s">
        <v>389</v>
      </c>
      <c r="B22" s="63" t="s">
        <v>122</v>
      </c>
      <c r="C22" s="83" t="s">
        <v>155</v>
      </c>
      <c r="D22" s="77" t="s">
        <v>384</v>
      </c>
      <c r="E22" s="78">
        <v>5</v>
      </c>
      <c r="F22" s="78" t="s">
        <v>137</v>
      </c>
      <c r="G22" s="78">
        <v>5</v>
      </c>
      <c r="H22" s="78">
        <v>48</v>
      </c>
      <c r="I22" s="79">
        <f t="shared" si="19"/>
        <v>960</v>
      </c>
      <c r="J22" s="78" t="s">
        <v>86</v>
      </c>
      <c r="K22" s="78" t="s">
        <v>350</v>
      </c>
      <c r="L22" s="80" t="s">
        <v>361</v>
      </c>
      <c r="M22" s="81">
        <v>326</v>
      </c>
      <c r="N22" s="78">
        <f t="shared" si="18"/>
        <v>4</v>
      </c>
      <c r="O22" s="78" t="s">
        <v>143</v>
      </c>
      <c r="P22" s="78" t="s">
        <v>144</v>
      </c>
      <c r="Q22" s="80" t="s">
        <v>145</v>
      </c>
      <c r="R22" s="96">
        <f t="shared" si="5"/>
        <v>5</v>
      </c>
      <c r="S22" s="96">
        <f t="shared" si="6"/>
        <v>5</v>
      </c>
      <c r="T22" s="96">
        <f t="shared" si="20"/>
        <v>3</v>
      </c>
      <c r="U22" s="97" t="s">
        <v>338</v>
      </c>
      <c r="V22" s="94" t="s">
        <v>339</v>
      </c>
      <c r="W22" s="94" t="s">
        <v>364</v>
      </c>
      <c r="X22" s="94" t="s">
        <v>341</v>
      </c>
      <c r="Y22" s="98" t="s">
        <v>365</v>
      </c>
      <c r="Z22" s="97" t="s">
        <v>390</v>
      </c>
      <c r="AA22" s="94" t="s">
        <v>157</v>
      </c>
      <c r="AB22" s="94" t="s">
        <v>385</v>
      </c>
      <c r="AC22" s="94" t="s">
        <v>345</v>
      </c>
      <c r="AD22" s="98" t="s">
        <v>367</v>
      </c>
      <c r="AE22" s="97" t="s">
        <v>387</v>
      </c>
      <c r="AF22" s="94" t="s">
        <v>347</v>
      </c>
      <c r="AG22" s="94"/>
      <c r="AH22" s="95"/>
      <c r="AI22" s="99"/>
      <c r="AJ22" s="95"/>
    </row>
    <row r="23" spans="1:36">
      <c r="A23" s="110" t="s">
        <v>391</v>
      </c>
      <c r="B23" s="70" t="s">
        <v>122</v>
      </c>
      <c r="C23" s="84" t="s">
        <v>159</v>
      </c>
      <c r="D23" s="77" t="s">
        <v>363</v>
      </c>
      <c r="E23" s="78">
        <v>5</v>
      </c>
      <c r="F23" s="78" t="s">
        <v>137</v>
      </c>
      <c r="G23" s="78">
        <v>4.7</v>
      </c>
      <c r="H23" s="78">
        <v>48</v>
      </c>
      <c r="I23" s="79">
        <f>(H23/G23)*100</f>
        <v>1021.2765957446808</v>
      </c>
      <c r="J23" s="78" t="s">
        <v>160</v>
      </c>
      <c r="K23" s="78" t="s">
        <v>350</v>
      </c>
      <c r="L23" s="80" t="s">
        <v>361</v>
      </c>
      <c r="M23" s="81">
        <v>492</v>
      </c>
      <c r="N23" s="78">
        <f t="shared" si="18"/>
        <v>7</v>
      </c>
      <c r="O23" s="78" t="s">
        <v>161</v>
      </c>
      <c r="P23" s="78" t="s">
        <v>144</v>
      </c>
      <c r="Q23" s="80" t="s">
        <v>145</v>
      </c>
      <c r="R23" s="96">
        <f>COUNTA(U23:Y23)</f>
        <v>5</v>
      </c>
      <c r="S23" s="96">
        <f>COUNTA(Z23:AD23)</f>
        <v>5</v>
      </c>
      <c r="T23" s="96">
        <f>COUNTA(AE23:AI23)+1</f>
        <v>3</v>
      </c>
      <c r="U23" s="97" t="s">
        <v>338</v>
      </c>
      <c r="V23" s="94" t="s">
        <v>339</v>
      </c>
      <c r="W23" s="94" t="s">
        <v>364</v>
      </c>
      <c r="X23" s="94" t="s">
        <v>341</v>
      </c>
      <c r="Y23" s="98" t="s">
        <v>365</v>
      </c>
      <c r="Z23" s="97" t="s">
        <v>390</v>
      </c>
      <c r="AA23" s="94" t="s">
        <v>392</v>
      </c>
      <c r="AB23" s="94" t="s">
        <v>385</v>
      </c>
      <c r="AC23" s="94" t="s">
        <v>345</v>
      </c>
      <c r="AD23" s="98" t="s">
        <v>367</v>
      </c>
      <c r="AE23" s="97" t="s">
        <v>387</v>
      </c>
      <c r="AF23" s="94" t="s">
        <v>347</v>
      </c>
      <c r="AG23" s="94"/>
      <c r="AH23" s="95"/>
      <c r="AI23" s="99"/>
      <c r="AJ23" s="95"/>
    </row>
    <row r="24" spans="1:36">
      <c r="A24" s="110" t="s">
        <v>394</v>
      </c>
      <c r="B24" s="49" t="s">
        <v>122</v>
      </c>
      <c r="C24" s="83" t="s">
        <v>166</v>
      </c>
      <c r="D24" s="77" t="s">
        <v>363</v>
      </c>
      <c r="E24" s="78">
        <v>5</v>
      </c>
      <c r="F24" s="78" t="s">
        <v>137</v>
      </c>
      <c r="G24" s="78">
        <v>4.9000000000000004</v>
      </c>
      <c r="H24" s="78">
        <v>50</v>
      </c>
      <c r="I24" s="79">
        <f>(H24/G24)*100</f>
        <v>1020.4081632653061</v>
      </c>
      <c r="J24" s="78" t="s">
        <v>167</v>
      </c>
      <c r="K24" s="78" t="s">
        <v>350</v>
      </c>
      <c r="L24" s="80" t="s">
        <v>361</v>
      </c>
      <c r="M24" s="81">
        <v>480</v>
      </c>
      <c r="N24" s="78">
        <f>ROUNDDOWN(M24/70,0)</f>
        <v>6</v>
      </c>
      <c r="O24" s="78" t="s">
        <v>168</v>
      </c>
      <c r="P24" s="78" t="s">
        <v>144</v>
      </c>
      <c r="Q24" s="80" t="s">
        <v>169</v>
      </c>
      <c r="R24" s="96">
        <f t="shared" si="5"/>
        <v>5</v>
      </c>
      <c r="S24" s="96">
        <f t="shared" si="6"/>
        <v>4</v>
      </c>
      <c r="T24" s="96">
        <f t="shared" si="20"/>
        <v>3</v>
      </c>
      <c r="U24" s="97" t="s">
        <v>338</v>
      </c>
      <c r="V24" s="94" t="s">
        <v>339</v>
      </c>
      <c r="W24" s="94" t="s">
        <v>364</v>
      </c>
      <c r="X24" s="94" t="s">
        <v>341</v>
      </c>
      <c r="Y24" s="98" t="s">
        <v>365</v>
      </c>
      <c r="Z24" s="97" t="s">
        <v>342</v>
      </c>
      <c r="AA24" s="94" t="s">
        <v>395</v>
      </c>
      <c r="AB24" s="94" t="s">
        <v>345</v>
      </c>
      <c r="AC24" s="94" t="s">
        <v>367</v>
      </c>
      <c r="AD24" s="98"/>
      <c r="AE24" s="97" t="s">
        <v>380</v>
      </c>
      <c r="AF24" s="94" t="s">
        <v>347</v>
      </c>
      <c r="AG24" s="94"/>
      <c r="AH24" s="95"/>
      <c r="AI24" s="99"/>
      <c r="AJ24" s="95"/>
    </row>
    <row r="25" spans="1:36">
      <c r="A25" s="110" t="s">
        <v>396</v>
      </c>
      <c r="B25" s="64" t="s">
        <v>171</v>
      </c>
      <c r="C25" s="76" t="s">
        <v>172</v>
      </c>
      <c r="D25" s="77" t="s">
        <v>363</v>
      </c>
      <c r="E25" s="78">
        <v>5</v>
      </c>
      <c r="F25" s="78" t="s">
        <v>173</v>
      </c>
      <c r="G25" s="78">
        <v>5.2</v>
      </c>
      <c r="H25" s="78">
        <v>55</v>
      </c>
      <c r="I25" s="79">
        <f>(H25/G25)*100</f>
        <v>1057.6923076923076</v>
      </c>
      <c r="J25" s="78" t="s">
        <v>174</v>
      </c>
      <c r="K25" s="78" t="s">
        <v>350</v>
      </c>
      <c r="L25" s="80" t="s">
        <v>361</v>
      </c>
      <c r="M25" s="81">
        <v>430</v>
      </c>
      <c r="N25" s="78">
        <f>ROUNDDOWN(M25/70,0)</f>
        <v>6</v>
      </c>
      <c r="O25" s="78" t="s">
        <v>175</v>
      </c>
      <c r="P25" s="78" t="s">
        <v>176</v>
      </c>
      <c r="Q25" s="80" t="s">
        <v>177</v>
      </c>
      <c r="R25" s="96">
        <f t="shared" si="5"/>
        <v>5</v>
      </c>
      <c r="S25" s="96">
        <f t="shared" si="6"/>
        <v>5</v>
      </c>
      <c r="T25" s="96">
        <f>COUNTA(AE25:AI25)+2</f>
        <v>4</v>
      </c>
      <c r="U25" s="97" t="s">
        <v>338</v>
      </c>
      <c r="V25" s="94" t="s">
        <v>339</v>
      </c>
      <c r="W25" s="94" t="s">
        <v>364</v>
      </c>
      <c r="X25" s="94" t="s">
        <v>341</v>
      </c>
      <c r="Y25" s="98" t="s">
        <v>397</v>
      </c>
      <c r="Z25" s="97" t="s">
        <v>342</v>
      </c>
      <c r="AA25" s="94" t="s">
        <v>392</v>
      </c>
      <c r="AB25" s="94" t="s">
        <v>385</v>
      </c>
      <c r="AC25" s="94" t="s">
        <v>379</v>
      </c>
      <c r="AD25" s="98" t="s">
        <v>367</v>
      </c>
      <c r="AE25" s="97" t="s">
        <v>398</v>
      </c>
      <c r="AF25" s="94" t="s">
        <v>347</v>
      </c>
      <c r="AG25" s="94"/>
      <c r="AH25" s="95"/>
      <c r="AI25" s="99"/>
      <c r="AJ25" s="95"/>
    </row>
    <row r="26" spans="1:36">
      <c r="A26" s="111" t="s">
        <v>399</v>
      </c>
      <c r="B26" s="70" t="s">
        <v>122</v>
      </c>
      <c r="C26" s="84" t="s">
        <v>182</v>
      </c>
      <c r="D26" s="77" t="s">
        <v>400</v>
      </c>
      <c r="E26" s="78">
        <v>5</v>
      </c>
      <c r="F26" s="78" t="s">
        <v>173</v>
      </c>
      <c r="G26" s="78">
        <v>4.7</v>
      </c>
      <c r="H26" s="78">
        <v>61</v>
      </c>
      <c r="I26" s="79">
        <f t="shared" ref="I26" si="21">(H26/G26)*100</f>
        <v>1297.872340425532</v>
      </c>
      <c r="J26" s="78" t="s">
        <v>184</v>
      </c>
      <c r="K26" s="78" t="s">
        <v>350</v>
      </c>
      <c r="L26" s="80" t="s">
        <v>361</v>
      </c>
      <c r="M26" s="81">
        <v>528</v>
      </c>
      <c r="N26" s="78">
        <f t="shared" ref="N26" si="22">ROUNDDOWN(M26/70,0)</f>
        <v>7</v>
      </c>
      <c r="O26" s="78" t="s">
        <v>185</v>
      </c>
      <c r="P26" s="78" t="s">
        <v>186</v>
      </c>
      <c r="Q26" s="80" t="s">
        <v>187</v>
      </c>
      <c r="R26" s="96">
        <f t="shared" ref="R26" si="23">COUNTA(U26:Y26)</f>
        <v>5</v>
      </c>
      <c r="S26" s="96">
        <f t="shared" ref="S26" si="24">COUNTA(Z26:AD26)</f>
        <v>5</v>
      </c>
      <c r="T26" s="96">
        <f t="shared" ref="T26" si="25">COUNTA(AE26:AI26)+1</f>
        <v>3</v>
      </c>
      <c r="U26" s="97" t="s">
        <v>338</v>
      </c>
      <c r="V26" s="94" t="s">
        <v>401</v>
      </c>
      <c r="W26" s="94" t="s">
        <v>364</v>
      </c>
      <c r="X26" s="94" t="s">
        <v>341</v>
      </c>
      <c r="Y26" s="98" t="s">
        <v>365</v>
      </c>
      <c r="Z26" s="97" t="s">
        <v>342</v>
      </c>
      <c r="AA26" s="94" t="s">
        <v>392</v>
      </c>
      <c r="AB26" s="94" t="s">
        <v>385</v>
      </c>
      <c r="AC26" s="94" t="s">
        <v>379</v>
      </c>
      <c r="AD26" s="98" t="s">
        <v>367</v>
      </c>
      <c r="AE26" s="97" t="s">
        <v>398</v>
      </c>
      <c r="AF26" s="94" t="s">
        <v>347</v>
      </c>
      <c r="AG26" s="94"/>
      <c r="AH26" s="95"/>
      <c r="AI26" s="99"/>
      <c r="AJ26" s="95"/>
    </row>
    <row r="27" spans="1:36" ht="15" thickBot="1">
      <c r="A27" s="110" t="s">
        <v>402</v>
      </c>
      <c r="B27" s="63" t="s">
        <v>190</v>
      </c>
      <c r="C27" s="85" t="s">
        <v>191</v>
      </c>
      <c r="D27" s="86" t="s">
        <v>400</v>
      </c>
      <c r="E27" s="87">
        <v>7</v>
      </c>
      <c r="F27" s="87" t="s">
        <v>173</v>
      </c>
      <c r="G27" s="87">
        <v>4.9000000000000004</v>
      </c>
      <c r="H27" s="87">
        <v>58</v>
      </c>
      <c r="I27" s="88">
        <f>(H27/G27)*100</f>
        <v>1183.6734693877552</v>
      </c>
      <c r="J27" s="87" t="s">
        <v>192</v>
      </c>
      <c r="K27" s="87" t="s">
        <v>350</v>
      </c>
      <c r="L27" s="89" t="s">
        <v>361</v>
      </c>
      <c r="M27" s="90" t="s">
        <v>403</v>
      </c>
      <c r="N27" s="87" t="s">
        <v>404</v>
      </c>
      <c r="O27" s="87" t="s">
        <v>195</v>
      </c>
      <c r="P27" s="87" t="s">
        <v>176</v>
      </c>
      <c r="Q27" s="89" t="s">
        <v>405</v>
      </c>
      <c r="R27" s="100">
        <f>COUNTA(U27:Y27)</f>
        <v>5</v>
      </c>
      <c r="S27" s="101">
        <f>COUNTA(Z27:AD27)</f>
        <v>5</v>
      </c>
      <c r="T27" s="102">
        <f>COUNTA(AE27:AI27)+1</f>
        <v>3</v>
      </c>
      <c r="U27" s="103" t="s">
        <v>338</v>
      </c>
      <c r="V27" s="104" t="s">
        <v>401</v>
      </c>
      <c r="W27" s="104" t="s">
        <v>364</v>
      </c>
      <c r="X27" s="104" t="s">
        <v>341</v>
      </c>
      <c r="Y27" s="105" t="s">
        <v>406</v>
      </c>
      <c r="Z27" s="103" t="s">
        <v>390</v>
      </c>
      <c r="AA27" s="104" t="s">
        <v>392</v>
      </c>
      <c r="AB27" s="104" t="s">
        <v>385</v>
      </c>
      <c r="AC27" s="104" t="s">
        <v>379</v>
      </c>
      <c r="AD27" s="105" t="s">
        <v>198</v>
      </c>
      <c r="AE27" s="103" t="s">
        <v>398</v>
      </c>
      <c r="AF27" s="104" t="s">
        <v>347</v>
      </c>
      <c r="AG27" s="104"/>
      <c r="AH27" s="106"/>
      <c r="AI27" s="107"/>
      <c r="AJ27" s="95"/>
    </row>
    <row r="28" spans="1:36" ht="15" thickTop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</row>
    <row r="30" spans="1:36">
      <c r="A30" s="36" t="s">
        <v>407</v>
      </c>
      <c r="B30" s="36" t="s">
        <v>408</v>
      </c>
      <c r="C30" s="36"/>
    </row>
    <row r="31" spans="1:36">
      <c r="A31" s="35" t="s">
        <v>335</v>
      </c>
      <c r="B31" s="35" t="s">
        <v>337</v>
      </c>
    </row>
    <row r="32" spans="1:36">
      <c r="A32" s="35" t="s">
        <v>384</v>
      </c>
      <c r="B32" s="108" t="s">
        <v>349</v>
      </c>
    </row>
    <row r="33" spans="1:2">
      <c r="A33" s="35" t="s">
        <v>409</v>
      </c>
      <c r="B33" s="35" t="s">
        <v>164</v>
      </c>
    </row>
    <row r="34" spans="1:2">
      <c r="A34" s="35" t="s">
        <v>393</v>
      </c>
      <c r="B34" s="35" t="s">
        <v>361</v>
      </c>
    </row>
    <row r="35" spans="1:2">
      <c r="A35" s="35" t="s">
        <v>410</v>
      </c>
      <c r="B35" s="35" t="s">
        <v>411</v>
      </c>
    </row>
    <row r="36" spans="1:2">
      <c r="A36" s="35" t="s">
        <v>363</v>
      </c>
      <c r="B36" s="35" t="s">
        <v>412</v>
      </c>
    </row>
    <row r="37" spans="1:2">
      <c r="A37" s="35" t="s">
        <v>400</v>
      </c>
    </row>
    <row r="38" spans="1:2">
      <c r="A38" s="35" t="s">
        <v>352</v>
      </c>
    </row>
  </sheetData>
  <mergeCells count="6">
    <mergeCell ref="A1:A4"/>
    <mergeCell ref="U1:AI1"/>
    <mergeCell ref="R2:T3"/>
    <mergeCell ref="U2:Y3"/>
    <mergeCell ref="Z2:AD3"/>
    <mergeCell ref="AE2:AI3"/>
  </mergeCells>
  <phoneticPr fontId="7" type="noConversion"/>
  <dataValidations count="2">
    <dataValidation type="list" allowBlank="1" showInputMessage="1" showErrorMessage="1" sqref="L5:L27" xr:uid="{FDF1BBA2-767B-40B4-8323-E832E401874A}">
      <formula1>Energies</formula1>
    </dataValidation>
    <dataValidation type="list" allowBlank="1" showInputMessage="1" showErrorMessage="1" sqref="D5:D27" xr:uid="{EA93DF70-E4A3-42D3-A2ED-AD806ACF52A0}">
      <formula1>CATEGORIES</formula1>
    </dataValidation>
  </dataValidations>
  <pageMargins left="0.7" right="0.7" top="0.75" bottom="0.75" header="0.3" footer="0.3"/>
  <pageSetup paperSize="9" orientation="portrait" r:id="rId1"/>
  <headerFooter>
    <oddFooter>&amp;R_x000D_&amp;1#&amp;"Arial"&amp;10&amp;K000000 Confidential 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68D17-8A26-40C5-B9FE-592CC911922B}">
  <dimension ref="A1:G10"/>
  <sheetViews>
    <sheetView zoomScale="120" zoomScaleNormal="120" workbookViewId="0">
      <selection activeCell="D10" sqref="D10"/>
    </sheetView>
  </sheetViews>
  <sheetFormatPr baseColWidth="10" defaultColWidth="10.88671875" defaultRowHeight="14.4"/>
  <cols>
    <col min="1" max="1" width="22.88671875" style="35" bestFit="1" customWidth="1"/>
    <col min="2" max="2" width="18.5546875" style="35" bestFit="1" customWidth="1"/>
    <col min="3" max="3" width="18.109375" style="35" bestFit="1" customWidth="1"/>
    <col min="4" max="4" width="12.5546875" style="35" bestFit="1" customWidth="1"/>
    <col min="5" max="5" width="10.88671875" style="35"/>
    <col min="6" max="6" width="9.5546875" style="35" bestFit="1" customWidth="1"/>
    <col min="7" max="16384" width="10.88671875" style="35"/>
  </cols>
  <sheetData>
    <row r="1" spans="1:7" ht="18">
      <c r="A1" s="38" t="s">
        <v>413</v>
      </c>
    </row>
    <row r="2" spans="1:7">
      <c r="A2" s="37" t="s">
        <v>414</v>
      </c>
      <c r="B2" s="37" t="s">
        <v>415</v>
      </c>
      <c r="C2" s="37" t="s">
        <v>416</v>
      </c>
      <c r="D2" s="37" t="s">
        <v>417</v>
      </c>
      <c r="E2" s="39"/>
      <c r="F2" s="40" t="s">
        <v>418</v>
      </c>
      <c r="G2" s="40" t="s">
        <v>419</v>
      </c>
    </row>
    <row r="3" spans="1:7">
      <c r="A3" s="37" t="s">
        <v>420</v>
      </c>
      <c r="B3" s="34" t="s">
        <v>421</v>
      </c>
      <c r="C3" s="41">
        <f>53.4*37.1*19.3</f>
        <v>38236.002</v>
      </c>
      <c r="D3" s="42">
        <f>C3/1000</f>
        <v>38.236001999999999</v>
      </c>
      <c r="E3" s="40" t="s">
        <v>420</v>
      </c>
      <c r="F3" s="43">
        <v>0</v>
      </c>
      <c r="G3" s="44">
        <f>F3*VLOOKUP(E3,A2:D5,4,0)</f>
        <v>0</v>
      </c>
    </row>
    <row r="4" spans="1:7">
      <c r="A4" s="37" t="s">
        <v>422</v>
      </c>
      <c r="B4" s="34" t="s">
        <v>423</v>
      </c>
      <c r="C4" s="41">
        <f>61*47.3*27</f>
        <v>77903.099999999991</v>
      </c>
      <c r="D4" s="42">
        <f t="shared" ref="D4:D5" si="0">C4/1000</f>
        <v>77.903099999999995</v>
      </c>
      <c r="E4" s="40" t="s">
        <v>422</v>
      </c>
      <c r="F4" s="43">
        <v>2</v>
      </c>
      <c r="G4" s="44">
        <f>F4*VLOOKUP(E4,A3:D6,4,0)</f>
        <v>155.80619999999999</v>
      </c>
    </row>
    <row r="5" spans="1:7">
      <c r="A5" s="37" t="s">
        <v>424</v>
      </c>
      <c r="B5" s="34" t="s">
        <v>425</v>
      </c>
      <c r="C5" s="41">
        <f>76.2*50.8*30.5</f>
        <v>118064.28</v>
      </c>
      <c r="D5" s="42">
        <f t="shared" si="0"/>
        <v>118.06428</v>
      </c>
      <c r="E5" s="40" t="s">
        <v>424</v>
      </c>
      <c r="F5" s="43">
        <v>2</v>
      </c>
      <c r="G5" s="44">
        <f>F5*VLOOKUP(E5,A4:D7,4,0)</f>
        <v>236.12855999999999</v>
      </c>
    </row>
    <row r="6" spans="1:7">
      <c r="E6" s="160" t="s">
        <v>426</v>
      </c>
      <c r="F6" s="160"/>
      <c r="G6" s="45">
        <f>SUM(G3:G5)</f>
        <v>391.93475999999998</v>
      </c>
    </row>
    <row r="8" spans="1:7" ht="18">
      <c r="A8" s="38" t="s">
        <v>427</v>
      </c>
    </row>
    <row r="9" spans="1:7">
      <c r="B9" s="37" t="s">
        <v>415</v>
      </c>
      <c r="C9" s="37" t="s">
        <v>428</v>
      </c>
      <c r="G9" s="46"/>
    </row>
    <row r="10" spans="1:7">
      <c r="A10" s="36" t="s">
        <v>429</v>
      </c>
      <c r="B10" s="34" t="s">
        <v>430</v>
      </c>
      <c r="C10" s="71">
        <f>5.5*3.5*2.5</f>
        <v>48.125</v>
      </c>
      <c r="D10" s="47" t="s">
        <v>431</v>
      </c>
    </row>
  </sheetData>
  <mergeCells count="1">
    <mergeCell ref="E6:F6"/>
  </mergeCells>
  <pageMargins left="0.7" right="0.7" top="0.75" bottom="0.75" header="0.3" footer="0.3"/>
  <pageSetup paperSize="9" orientation="portrait" r:id="rId1"/>
  <headerFooter>
    <oddFooter>&amp;R_x000D_&amp;1#&amp;"Arial"&amp;10&amp;K000000 Confidential 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5457-0926-4F1C-9DC9-04CBDFECC48D}">
  <dimension ref="A1:G20"/>
  <sheetViews>
    <sheetView workbookViewId="0"/>
  </sheetViews>
  <sheetFormatPr baseColWidth="10" defaultColWidth="11.44140625" defaultRowHeight="14.4"/>
  <cols>
    <col min="1" max="1" width="14.5546875" bestFit="1" customWidth="1"/>
    <col min="2" max="2" width="17.33203125" bestFit="1" customWidth="1"/>
    <col min="3" max="3" width="30.6640625" bestFit="1" customWidth="1"/>
    <col min="4" max="4" width="13.44140625" customWidth="1"/>
    <col min="5" max="5" width="14.5546875" bestFit="1" customWidth="1"/>
  </cols>
  <sheetData>
    <row r="1" spans="1:7" ht="15.6" thickTop="1" thickBot="1">
      <c r="A1" s="112" t="s">
        <v>432</v>
      </c>
      <c r="B1" s="112" t="s">
        <v>433</v>
      </c>
      <c r="C1" s="112" t="s">
        <v>434</v>
      </c>
      <c r="D1" s="112" t="s">
        <v>435</v>
      </c>
      <c r="E1" s="112" t="s">
        <v>436</v>
      </c>
      <c r="F1" s="112" t="s">
        <v>437</v>
      </c>
      <c r="G1" s="123"/>
    </row>
    <row r="2" spans="1:7" ht="16.8" thickTop="1" thickBot="1">
      <c r="A2" s="113" t="s">
        <v>438</v>
      </c>
      <c r="B2" s="113" t="s">
        <v>439</v>
      </c>
      <c r="C2" s="113" t="s">
        <v>440</v>
      </c>
      <c r="D2" s="114">
        <v>7711940744</v>
      </c>
      <c r="E2" s="115" t="s">
        <v>441</v>
      </c>
      <c r="F2" s="116">
        <v>500</v>
      </c>
      <c r="G2" s="123"/>
    </row>
    <row r="3" spans="1:7" ht="15.6" thickTop="1" thickBot="1">
      <c r="A3" s="94"/>
      <c r="B3" s="95"/>
      <c r="C3" s="95"/>
      <c r="D3" s="95"/>
      <c r="E3" s="95"/>
      <c r="F3" s="95"/>
      <c r="G3" s="123"/>
    </row>
    <row r="4" spans="1:7" ht="15.6" thickTop="1" thickBot="1">
      <c r="A4" s="95"/>
      <c r="B4" s="112" t="s">
        <v>434</v>
      </c>
      <c r="C4" s="112" t="s">
        <v>442</v>
      </c>
      <c r="D4" s="112" t="s">
        <v>435</v>
      </c>
      <c r="E4" s="112" t="s">
        <v>436</v>
      </c>
      <c r="F4" s="112" t="s">
        <v>437</v>
      </c>
      <c r="G4" s="123"/>
    </row>
    <row r="5" spans="1:7" ht="15.6" thickTop="1" thickBot="1">
      <c r="A5" s="95"/>
      <c r="B5" s="117" t="s">
        <v>443</v>
      </c>
      <c r="C5" s="118" t="s">
        <v>444</v>
      </c>
      <c r="D5" s="119" t="s">
        <v>445</v>
      </c>
      <c r="E5" s="120" t="s">
        <v>446</v>
      </c>
      <c r="F5" s="121">
        <v>110</v>
      </c>
      <c r="G5" s="123"/>
    </row>
    <row r="6" spans="1:7" ht="15.6" thickTop="1" thickBot="1">
      <c r="A6" s="95"/>
      <c r="B6" s="122" t="s">
        <v>447</v>
      </c>
      <c r="C6" s="118" t="s">
        <v>448</v>
      </c>
      <c r="D6" s="119">
        <v>7711578469</v>
      </c>
      <c r="E6" s="120" t="s">
        <v>449</v>
      </c>
      <c r="F6" s="121">
        <v>300</v>
      </c>
      <c r="G6" s="123"/>
    </row>
    <row r="7" spans="1:7" ht="15.6" thickTop="1" thickBot="1">
      <c r="A7" s="95"/>
      <c r="B7" s="122" t="s">
        <v>450</v>
      </c>
      <c r="C7" s="118" t="s">
        <v>451</v>
      </c>
      <c r="D7" s="119">
        <v>7711780260</v>
      </c>
      <c r="E7" s="120" t="s">
        <v>452</v>
      </c>
      <c r="F7" s="121">
        <v>300</v>
      </c>
      <c r="G7" s="123"/>
    </row>
    <row r="8" spans="1:7" ht="15.6" thickTop="1" thickBot="1">
      <c r="A8" s="95"/>
      <c r="B8" s="112" t="s">
        <v>453</v>
      </c>
      <c r="C8" s="118" t="s">
        <v>454</v>
      </c>
      <c r="D8" s="119">
        <v>7711578469</v>
      </c>
      <c r="E8" s="120" t="s">
        <v>455</v>
      </c>
      <c r="F8" s="121">
        <v>300</v>
      </c>
      <c r="G8" s="123"/>
    </row>
    <row r="9" spans="1:7" ht="15.6" thickTop="1" thickBot="1">
      <c r="A9" s="95"/>
      <c r="B9" s="112" t="s">
        <v>456</v>
      </c>
      <c r="C9" s="118" t="s">
        <v>457</v>
      </c>
      <c r="D9" s="119">
        <v>7711780259</v>
      </c>
      <c r="E9" s="120" t="s">
        <v>458</v>
      </c>
      <c r="F9" s="121">
        <v>300</v>
      </c>
      <c r="G9" s="123"/>
    </row>
    <row r="10" spans="1:7" ht="15.6" thickTop="1" thickBot="1">
      <c r="A10" s="94"/>
      <c r="B10" s="112" t="s">
        <v>459</v>
      </c>
      <c r="C10" s="118" t="s">
        <v>460</v>
      </c>
      <c r="D10" s="119">
        <v>7711578473</v>
      </c>
      <c r="E10" s="120" t="s">
        <v>461</v>
      </c>
      <c r="F10" s="121">
        <v>300</v>
      </c>
      <c r="G10" s="123"/>
    </row>
    <row r="11" spans="1:7" ht="15.6" thickTop="1" thickBot="1">
      <c r="A11" s="94"/>
      <c r="B11" s="112" t="s">
        <v>462</v>
      </c>
      <c r="C11" s="118" t="s">
        <v>463</v>
      </c>
      <c r="D11" s="119">
        <v>7711579849</v>
      </c>
      <c r="E11" s="120" t="s">
        <v>464</v>
      </c>
      <c r="F11" s="121">
        <v>300</v>
      </c>
      <c r="G11" s="123"/>
    </row>
    <row r="12" spans="1:7" ht="15.6" thickTop="1" thickBot="1">
      <c r="A12" s="94"/>
      <c r="B12" s="112" t="s">
        <v>465</v>
      </c>
      <c r="C12" s="118" t="s">
        <v>466</v>
      </c>
      <c r="D12" s="119">
        <v>7711940856</v>
      </c>
      <c r="E12" s="120" t="s">
        <v>467</v>
      </c>
      <c r="F12" s="121">
        <v>300</v>
      </c>
      <c r="G12" s="123"/>
    </row>
    <row r="13" spans="1:7" ht="15.6" thickTop="1" thickBot="1">
      <c r="A13" s="94"/>
      <c r="B13" s="122" t="s">
        <v>447</v>
      </c>
      <c r="C13" s="118" t="s">
        <v>468</v>
      </c>
      <c r="D13" s="119">
        <v>7711542667</v>
      </c>
      <c r="E13" s="120" t="s">
        <v>469</v>
      </c>
      <c r="F13" s="121">
        <v>1000</v>
      </c>
      <c r="G13" s="123"/>
    </row>
    <row r="14" spans="1:7" ht="15.6" thickTop="1" thickBot="1">
      <c r="A14" s="94"/>
      <c r="B14" s="122" t="s">
        <v>450</v>
      </c>
      <c r="C14" s="118" t="s">
        <v>470</v>
      </c>
      <c r="D14" s="119">
        <v>7711701756</v>
      </c>
      <c r="E14" s="120" t="s">
        <v>471</v>
      </c>
      <c r="F14" s="121">
        <v>1000</v>
      </c>
      <c r="G14" s="123"/>
    </row>
    <row r="15" spans="1:7" ht="15.6" thickTop="1" thickBot="1">
      <c r="A15" s="94"/>
      <c r="B15" s="112" t="s">
        <v>453</v>
      </c>
      <c r="C15" s="118" t="s">
        <v>472</v>
      </c>
      <c r="D15" s="119">
        <v>7711702741</v>
      </c>
      <c r="E15" s="120" t="s">
        <v>473</v>
      </c>
      <c r="F15" s="121">
        <v>1000</v>
      </c>
      <c r="G15" s="123"/>
    </row>
    <row r="16" spans="1:7" ht="15.6" thickTop="1" thickBot="1">
      <c r="A16" s="94"/>
      <c r="B16" s="112" t="s">
        <v>456</v>
      </c>
      <c r="C16" s="118" t="s">
        <v>474</v>
      </c>
      <c r="D16" s="119">
        <v>7711702738</v>
      </c>
      <c r="E16" s="120" t="s">
        <v>475</v>
      </c>
      <c r="F16" s="121">
        <v>1000</v>
      </c>
      <c r="G16" s="123"/>
    </row>
    <row r="17" spans="1:7" ht="15.6" thickTop="1" thickBot="1">
      <c r="A17" s="94"/>
      <c r="B17" s="112" t="s">
        <v>459</v>
      </c>
      <c r="C17" s="118" t="s">
        <v>476</v>
      </c>
      <c r="D17" s="119">
        <v>7711626579</v>
      </c>
      <c r="E17" s="120" t="s">
        <v>477</v>
      </c>
      <c r="F17" s="121">
        <v>1000</v>
      </c>
      <c r="G17" s="123"/>
    </row>
    <row r="18" spans="1:7" ht="15.6" thickTop="1" thickBot="1">
      <c r="A18" s="94"/>
      <c r="B18" s="112" t="s">
        <v>462</v>
      </c>
      <c r="C18" s="118" t="s">
        <v>478</v>
      </c>
      <c r="D18" s="119">
        <v>7711702711</v>
      </c>
      <c r="E18" s="120" t="s">
        <v>479</v>
      </c>
      <c r="F18" s="121">
        <v>1000</v>
      </c>
      <c r="G18" s="123"/>
    </row>
    <row r="19" spans="1:7" ht="15.6" thickTop="1" thickBot="1">
      <c r="A19" s="94"/>
      <c r="B19" s="112" t="s">
        <v>465</v>
      </c>
      <c r="C19" s="118" t="s">
        <v>480</v>
      </c>
      <c r="D19" s="119">
        <v>7711702706</v>
      </c>
      <c r="E19" s="120" t="s">
        <v>481</v>
      </c>
      <c r="F19" s="121">
        <v>1000</v>
      </c>
      <c r="G19" s="123"/>
    </row>
    <row r="20" spans="1:7" ht="15" thickTop="1">
      <c r="A20" s="123"/>
      <c r="B20" s="123"/>
      <c r="C20" s="123"/>
      <c r="D20" s="123"/>
      <c r="E20" s="123"/>
      <c r="F20" s="123"/>
      <c r="G20" s="1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F1DC3419074D468C056B290EEFF53E" ma:contentTypeVersion="15" ma:contentTypeDescription="Crée un document." ma:contentTypeScope="" ma:versionID="4b06535df19be15403fea39b23db40b0">
  <xsd:schema xmlns:xsd="http://www.w3.org/2001/XMLSchema" xmlns:xs="http://www.w3.org/2001/XMLSchema" xmlns:p="http://schemas.microsoft.com/office/2006/metadata/properties" xmlns:ns2="84d7e636-cc0b-4748-99e1-3063bdc91094" xmlns:ns3="025ebe20-5739-4b8a-8a6d-e76d7a475cec" targetNamespace="http://schemas.microsoft.com/office/2006/metadata/properties" ma:root="true" ma:fieldsID="a7aba6be8467f23bd88649a28d2627b5" ns2:_="" ns3:_="">
    <xsd:import namespace="84d7e636-cc0b-4748-99e1-3063bdc91094"/>
    <xsd:import namespace="025ebe20-5739-4b8a-8a6d-e76d7a475c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7e636-cc0b-4748-99e1-3063bdc910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2bbfa71a-d75e-4d15-90e8-ced09d00e4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ebe20-5739-4b8a-8a6d-e76d7a475c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18cab69-2328-4a9f-979a-1b26a1f2a482}" ma:internalName="TaxCatchAll" ma:showField="CatchAllData" ma:web="025ebe20-5739-4b8a-8a6d-e76d7a475c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5ebe20-5739-4b8a-8a6d-e76d7a475cec" xsi:nil="true"/>
    <lcf76f155ced4ddcb4097134ff3c332f xmlns="84d7e636-cc0b-4748-99e1-3063bdc910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7FEFEC-A76D-4DA3-B2E8-7FBDA7F21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7e636-cc0b-4748-99e1-3063bdc91094"/>
    <ds:schemaRef ds:uri="025ebe20-5739-4b8a-8a6d-e76d7a475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3D03D-8C79-402C-8A98-FCD0585FB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551FE-1C6C-44FB-B97C-35D0AFE77518}">
  <ds:schemaRefs>
    <ds:schemaRef ds:uri="http://schemas.microsoft.com/office/2006/metadata/properties"/>
    <ds:schemaRef ds:uri="025ebe20-5739-4b8a-8a6d-e76d7a475cec"/>
    <ds:schemaRef ds:uri="http://purl.org/dc/terms/"/>
    <ds:schemaRef ds:uri="84d7e636-cc0b-4748-99e1-3063bdc91094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2025 FR</vt:lpstr>
      <vt:lpstr>Gamme 2021</vt:lpstr>
      <vt:lpstr>2025 EN</vt:lpstr>
      <vt:lpstr>Valises</vt:lpstr>
      <vt:lpstr>Accessoires 25</vt:lpstr>
      <vt:lpstr>'2025 EN'!CATEGORIES</vt:lpstr>
      <vt:lpstr>CATEGORIES</vt:lpstr>
      <vt:lpstr>'2025 EN'!Energies</vt:lpstr>
      <vt:lpstr>Energies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DALBERTAS Sylvia</dc:creator>
  <cp:keywords/>
  <dc:description/>
  <cp:lastModifiedBy>FRANCOIS Mathieu (renexter)</cp:lastModifiedBy>
  <cp:revision/>
  <dcterms:created xsi:type="dcterms:W3CDTF">2019-11-18T15:29:42Z</dcterms:created>
  <dcterms:modified xsi:type="dcterms:W3CDTF">2024-12-23T10:52:10Z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0x01010051F1DC3419074D468C056B290EEFF53E</vt:lpwstr>
  </property>
  <property fmtid="{D5CDD505-2E9C-101B-9397-08002B2CF9AE}" pid="3" name="MediaServiceImageTags">
    <vt:lpwstr/>
  </property>
  <property fmtid="{D5CDD505-2E9C-101B-9397-08002B2CF9AE}" pid="4" name="MSIP_Label_fd1c0902-ed92-4fed-896d-2e7725de02d4_Enabled">
    <vt:lpwstr>true</vt:lpwstr>
  </property>
  <property fmtid="{D5CDD505-2E9C-101B-9397-08002B2CF9AE}" pid="5" name="MSIP_Label_fd1c0902-ed92-4fed-896d-2e7725de02d4_SetDate">
    <vt:lpwstr>2022-10-20T08:07:57Z</vt:lpwstr>
  </property>
  <property fmtid="{D5CDD505-2E9C-101B-9397-08002B2CF9AE}" pid="6" name="MSIP_Label_fd1c0902-ed92-4fed-896d-2e7725de02d4_Method">
    <vt:lpwstr>Standard</vt:lpwstr>
  </property>
  <property fmtid="{D5CDD505-2E9C-101B-9397-08002B2CF9AE}" pid="7" name="MSIP_Label_fd1c0902-ed92-4fed-896d-2e7725de02d4_Name">
    <vt:lpwstr>Anyone (not protected)</vt:lpwstr>
  </property>
  <property fmtid="{D5CDD505-2E9C-101B-9397-08002B2CF9AE}" pid="8" name="MSIP_Label_fd1c0902-ed92-4fed-896d-2e7725de02d4_SiteId">
    <vt:lpwstr>d6b0bbee-7cd9-4d60-bce6-4a67b543e2ae</vt:lpwstr>
  </property>
  <property fmtid="{D5CDD505-2E9C-101B-9397-08002B2CF9AE}" pid="9" name="MSIP_Label_fd1c0902-ed92-4fed-896d-2e7725de02d4_ActionId">
    <vt:lpwstr>7120d2ae-4eb4-4c13-bc63-ad96943af147</vt:lpwstr>
  </property>
  <property fmtid="{D5CDD505-2E9C-101B-9397-08002B2CF9AE}" pid="10" name="MSIP_Label_fd1c0902-ed92-4fed-896d-2e7725de02d4_ContentBits">
    <vt:lpwstr>2</vt:lpwstr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